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yne\Documents\Finance\Budgets\Budgets 2022-23\"/>
    </mc:Choice>
  </mc:AlternateContent>
  <xr:revisionPtr revIDLastSave="0" documentId="8_{F5EE507C-D938-48AD-938D-BB7F984798C7}" xr6:coauthVersionLast="47" xr6:coauthVersionMax="47" xr10:uidLastSave="{00000000-0000-0000-0000-000000000000}"/>
  <bookViews>
    <workbookView xWindow="-120" yWindow="-120" windowWidth="24240" windowHeight="13140" xr2:uid="{09B30716-6A81-4FB2-9DED-CA1E38DFD57A}"/>
  </bookViews>
  <sheets>
    <sheet name="Summary 2022-2023" sheetId="3" r:id="rId1"/>
    <sheet name="Income" sheetId="1" r:id="rId2"/>
    <sheet name="Expenditure" sheetId="2" r:id="rId3"/>
  </sheets>
  <definedNames>
    <definedName name="_xlnm.Print_Area" localSheetId="2">Expenditure!$A$1:$AS$70</definedName>
    <definedName name="_xlnm.Print_Area" localSheetId="1">Income!$A$1:$AR$24</definedName>
    <definedName name="_xlnm.Print_Titles" localSheetId="2">Expenditure!$A:$C,Expenditure!$1:$3</definedName>
    <definedName name="_xlnm.Print_Titles" localSheetId="1">Income!$A:$C,Income!$1:$3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3" l="1"/>
  <c r="AK67" i="2"/>
  <c r="AP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AP41" i="2"/>
  <c r="AP42" i="2"/>
  <c r="AP43" i="2"/>
  <c r="AP44" i="2"/>
  <c r="AP45" i="2"/>
  <c r="AP46" i="2"/>
  <c r="AP47" i="2"/>
  <c r="AP48" i="2"/>
  <c r="AP49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4" i="2"/>
  <c r="AP65" i="2"/>
  <c r="AP4" i="2"/>
  <c r="AO4" i="2"/>
  <c r="AM6" i="1"/>
  <c r="AM9" i="1"/>
  <c r="AM10" i="1"/>
  <c r="AM11" i="1"/>
  <c r="AM14" i="1"/>
  <c r="AM16" i="1"/>
  <c r="AM18" i="1"/>
  <c r="AM5" i="1"/>
  <c r="AP5" i="1"/>
  <c r="AP6" i="1"/>
  <c r="AP21" i="1" s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4" i="1"/>
  <c r="AO4" i="1"/>
  <c r="F22" i="3"/>
  <c r="E22" i="3"/>
  <c r="N41" i="3"/>
  <c r="I41" i="3"/>
  <c r="H41" i="3"/>
  <c r="I42" i="3"/>
  <c r="H42" i="3"/>
  <c r="AJ5" i="2"/>
  <c r="AJ6" i="2"/>
  <c r="AJ7" i="2"/>
  <c r="AJ8" i="2"/>
  <c r="AJ9" i="2"/>
  <c r="AJ10" i="2"/>
  <c r="AJ16" i="2"/>
  <c r="AJ17" i="2"/>
  <c r="AJ18" i="2"/>
  <c r="AJ20" i="2"/>
  <c r="AJ22" i="2"/>
  <c r="AJ23" i="2"/>
  <c r="AJ25" i="2"/>
  <c r="AJ26" i="2"/>
  <c r="AJ27" i="2"/>
  <c r="AJ28" i="2"/>
  <c r="AJ29" i="2"/>
  <c r="AJ31" i="2"/>
  <c r="AJ32" i="2"/>
  <c r="AJ34" i="2"/>
  <c r="AJ38" i="2"/>
  <c r="AJ42" i="2"/>
  <c r="AJ43" i="2"/>
  <c r="AJ44" i="2"/>
  <c r="AJ46" i="2"/>
  <c r="AJ48" i="2"/>
  <c r="AJ49" i="2"/>
  <c r="AJ50" i="2"/>
  <c r="AJ51" i="2"/>
  <c r="AJ52" i="2"/>
  <c r="AJ55" i="2"/>
  <c r="AJ56" i="2"/>
  <c r="AJ59" i="2"/>
  <c r="AJ60" i="2"/>
  <c r="AJ61" i="2"/>
  <c r="AJ4" i="2"/>
  <c r="AJ6" i="1"/>
  <c r="AJ9" i="1"/>
  <c r="AJ10" i="1"/>
  <c r="AJ11" i="1"/>
  <c r="AJ15" i="1"/>
  <c r="AJ18" i="1"/>
  <c r="AJ5" i="1"/>
  <c r="AG5" i="2"/>
  <c r="AG6" i="2"/>
  <c r="AG7" i="2"/>
  <c r="AG8" i="2"/>
  <c r="AG9" i="2"/>
  <c r="AG10" i="2"/>
  <c r="AG11" i="2"/>
  <c r="AG13" i="2"/>
  <c r="AG14" i="2"/>
  <c r="AG16" i="2"/>
  <c r="AG18" i="2"/>
  <c r="AG20" i="2"/>
  <c r="AG25" i="2"/>
  <c r="AG26" i="2"/>
  <c r="AG28" i="2"/>
  <c r="AG29" i="2"/>
  <c r="AG32" i="2"/>
  <c r="AG34" i="2"/>
  <c r="AG36" i="2"/>
  <c r="AG42" i="2"/>
  <c r="AG43" i="2"/>
  <c r="AG44" i="2"/>
  <c r="AG46" i="2"/>
  <c r="AG48" i="2"/>
  <c r="AG49" i="2"/>
  <c r="AG50" i="2"/>
  <c r="AG51" i="2"/>
  <c r="AG52" i="2"/>
  <c r="AG53" i="2"/>
  <c r="AG55" i="2"/>
  <c r="AG56" i="2"/>
  <c r="AG57" i="2"/>
  <c r="AG59" i="2"/>
  <c r="AG60" i="2"/>
  <c r="AG61" i="2"/>
  <c r="AG65" i="2"/>
  <c r="AG4" i="2"/>
  <c r="AR25" i="1"/>
  <c r="AP25" i="1"/>
  <c r="AO25" i="1"/>
  <c r="AQ25" i="1" s="1"/>
  <c r="AG25" i="1"/>
  <c r="AA25" i="1"/>
  <c r="AG6" i="1"/>
  <c r="AG9" i="1"/>
  <c r="AG10" i="1"/>
  <c r="AG11" i="1"/>
  <c r="AG14" i="1"/>
  <c r="AG15" i="1"/>
  <c r="AG17" i="1"/>
  <c r="AG5" i="1"/>
  <c r="AD5" i="2"/>
  <c r="AD6" i="2"/>
  <c r="AD8" i="2"/>
  <c r="AD9" i="2"/>
  <c r="AD10" i="2"/>
  <c r="AD13" i="2"/>
  <c r="AD16" i="2"/>
  <c r="AD17" i="2"/>
  <c r="AD18" i="2"/>
  <c r="AD20" i="2"/>
  <c r="AD21" i="2"/>
  <c r="AD25" i="2"/>
  <c r="AD26" i="2"/>
  <c r="AD27" i="2"/>
  <c r="AD28" i="2"/>
  <c r="AD29" i="2"/>
  <c r="AD30" i="2"/>
  <c r="AD31" i="2"/>
  <c r="AD32" i="2"/>
  <c r="AD34" i="2"/>
  <c r="AD38" i="2"/>
  <c r="AD42" i="2"/>
  <c r="AD44" i="2"/>
  <c r="AD46" i="2"/>
  <c r="AD48" i="2"/>
  <c r="AD49" i="2"/>
  <c r="AD51" i="2"/>
  <c r="AD52" i="2"/>
  <c r="AD55" i="2"/>
  <c r="AD59" i="2"/>
  <c r="AD60" i="2"/>
  <c r="AD61" i="2"/>
  <c r="AD4" i="2"/>
  <c r="AD6" i="1"/>
  <c r="AD7" i="1"/>
  <c r="AD9" i="1"/>
  <c r="AD10" i="1"/>
  <c r="AD11" i="1"/>
  <c r="AD14" i="1"/>
  <c r="AD15" i="1"/>
  <c r="AD5" i="1"/>
  <c r="AA5" i="1"/>
  <c r="AA5" i="2"/>
  <c r="AA6" i="2"/>
  <c r="AA7" i="2"/>
  <c r="AA8" i="2"/>
  <c r="AA9" i="2"/>
  <c r="AA10" i="2"/>
  <c r="AA12" i="2"/>
  <c r="AA13" i="2"/>
  <c r="AA16" i="2"/>
  <c r="AA17" i="2"/>
  <c r="AA18" i="2"/>
  <c r="AA20" i="2"/>
  <c r="AA21" i="2"/>
  <c r="AA22" i="2"/>
  <c r="AA25" i="2"/>
  <c r="AA26" i="2"/>
  <c r="AA27" i="2"/>
  <c r="AA28" i="2"/>
  <c r="AA29" i="2"/>
  <c r="AA30" i="2"/>
  <c r="AA31" i="2"/>
  <c r="AA32" i="2"/>
  <c r="AA33" i="2"/>
  <c r="AA34" i="2"/>
  <c r="AA36" i="2"/>
  <c r="AA38" i="2"/>
  <c r="AA42" i="2"/>
  <c r="AA43" i="2"/>
  <c r="AA44" i="2"/>
  <c r="AA46" i="2"/>
  <c r="AA48" i="2"/>
  <c r="AA49" i="2"/>
  <c r="AA51" i="2"/>
  <c r="AA52" i="2"/>
  <c r="AA54" i="2"/>
  <c r="AA55" i="2"/>
  <c r="AA58" i="2"/>
  <c r="AA59" i="2"/>
  <c r="AA60" i="2"/>
  <c r="AA61" i="2"/>
  <c r="AA4" i="2"/>
  <c r="AA6" i="1"/>
  <c r="AA9" i="1"/>
  <c r="AA10" i="1"/>
  <c r="AA11" i="1"/>
  <c r="AA13" i="1"/>
  <c r="AA14" i="1"/>
  <c r="AA15" i="1"/>
  <c r="AA17" i="1"/>
  <c r="X25" i="2"/>
  <c r="X26" i="2"/>
  <c r="X28" i="2"/>
  <c r="X29" i="2"/>
  <c r="X30" i="2"/>
  <c r="X31" i="2"/>
  <c r="X32" i="2"/>
  <c r="X34" i="2"/>
  <c r="X40" i="2"/>
  <c r="X42" i="2"/>
  <c r="X43" i="2"/>
  <c r="X44" i="2"/>
  <c r="X45" i="2"/>
  <c r="X46" i="2"/>
  <c r="X48" i="2"/>
  <c r="X49" i="2"/>
  <c r="X50" i="2"/>
  <c r="X51" i="2"/>
  <c r="X52" i="2"/>
  <c r="X53" i="2"/>
  <c r="X55" i="2"/>
  <c r="X56" i="2"/>
  <c r="X57" i="2"/>
  <c r="X59" i="2"/>
  <c r="X60" i="2"/>
  <c r="X61" i="2"/>
  <c r="X62" i="2"/>
  <c r="X63" i="2"/>
  <c r="X64" i="2"/>
  <c r="X65" i="2"/>
  <c r="X5" i="2"/>
  <c r="X6" i="2"/>
  <c r="X7" i="2"/>
  <c r="X8" i="2"/>
  <c r="X9" i="2"/>
  <c r="X10" i="2"/>
  <c r="X11" i="2"/>
  <c r="X14" i="2"/>
  <c r="X16" i="2"/>
  <c r="X17" i="2"/>
  <c r="X18" i="2"/>
  <c r="X19" i="2"/>
  <c r="X20" i="2"/>
  <c r="X21" i="2"/>
  <c r="X22" i="2"/>
  <c r="X24" i="2"/>
  <c r="X4" i="2"/>
  <c r="X6" i="1"/>
  <c r="X7" i="1"/>
  <c r="X9" i="1"/>
  <c r="X10" i="1"/>
  <c r="X11" i="1"/>
  <c r="X14" i="1"/>
  <c r="X5" i="1"/>
  <c r="AR27" i="2"/>
  <c r="AR4" i="2"/>
  <c r="AR5" i="2"/>
  <c r="U5" i="2"/>
  <c r="U6" i="2"/>
  <c r="U8" i="2"/>
  <c r="U9" i="2"/>
  <c r="U10" i="2"/>
  <c r="U13" i="2"/>
  <c r="U16" i="2"/>
  <c r="U18" i="2"/>
  <c r="U20" i="2"/>
  <c r="U21" i="2"/>
  <c r="U25" i="2"/>
  <c r="U26" i="2"/>
  <c r="U28" i="2"/>
  <c r="U29" i="2"/>
  <c r="U30" i="2"/>
  <c r="U32" i="2"/>
  <c r="U34" i="2"/>
  <c r="U36" i="2"/>
  <c r="U42" i="2"/>
  <c r="U43" i="2"/>
  <c r="U46" i="2"/>
  <c r="U48" i="2"/>
  <c r="U49" i="2"/>
  <c r="U51" i="2"/>
  <c r="U52" i="2"/>
  <c r="U55" i="2"/>
  <c r="U59" i="2"/>
  <c r="U60" i="2"/>
  <c r="U61" i="2"/>
  <c r="U63" i="2"/>
  <c r="U4" i="2"/>
  <c r="AQ4" i="1" l="1"/>
  <c r="AR17" i="1"/>
  <c r="AO36" i="2"/>
  <c r="AQ36" i="2" s="1"/>
  <c r="AO17" i="1"/>
  <c r="AQ17" i="1" s="1"/>
  <c r="AO18" i="1"/>
  <c r="AQ4" i="2"/>
  <c r="AO5" i="2"/>
  <c r="AO6" i="2"/>
  <c r="AR6" i="2"/>
  <c r="AO7" i="2"/>
  <c r="AR7" i="2"/>
  <c r="AO8" i="2"/>
  <c r="AR8" i="2"/>
  <c r="AO9" i="2"/>
  <c r="AQ9" i="2"/>
  <c r="AR9" i="2"/>
  <c r="AO10" i="2"/>
  <c r="AR10" i="2"/>
  <c r="AO11" i="2"/>
  <c r="AR11" i="2"/>
  <c r="AO12" i="2"/>
  <c r="AR12" i="2"/>
  <c r="AO13" i="2"/>
  <c r="AR13" i="2"/>
  <c r="AO14" i="2"/>
  <c r="AR14" i="2"/>
  <c r="AO15" i="2"/>
  <c r="AR15" i="2"/>
  <c r="AO16" i="2"/>
  <c r="AR16" i="2"/>
  <c r="AO17" i="2"/>
  <c r="AQ17" i="2" s="1"/>
  <c r="AR17" i="2"/>
  <c r="AO18" i="2"/>
  <c r="AR18" i="2"/>
  <c r="AO19" i="2"/>
  <c r="AR19" i="2"/>
  <c r="AO20" i="2"/>
  <c r="AQ20" i="2" s="1"/>
  <c r="AR20" i="2"/>
  <c r="AO21" i="2"/>
  <c r="AR21" i="2"/>
  <c r="AO22" i="2"/>
  <c r="AR22" i="2"/>
  <c r="AO23" i="2"/>
  <c r="AR23" i="2"/>
  <c r="AO24" i="2"/>
  <c r="AR24" i="2"/>
  <c r="AO25" i="2"/>
  <c r="AQ25" i="2" s="1"/>
  <c r="AR25" i="2"/>
  <c r="AO26" i="2"/>
  <c r="AQ26" i="2"/>
  <c r="AR26" i="2"/>
  <c r="AO27" i="2"/>
  <c r="AO28" i="2"/>
  <c r="AR28" i="2"/>
  <c r="AO29" i="2"/>
  <c r="AR29" i="2"/>
  <c r="AO30" i="2"/>
  <c r="AR30" i="2"/>
  <c r="AO31" i="2"/>
  <c r="AR31" i="2"/>
  <c r="AO32" i="2"/>
  <c r="AR32" i="2"/>
  <c r="AO33" i="2"/>
  <c r="AR33" i="2"/>
  <c r="AO34" i="2"/>
  <c r="AR34" i="2"/>
  <c r="AO35" i="2"/>
  <c r="AQ35" i="2"/>
  <c r="AR35" i="2"/>
  <c r="AR36" i="2"/>
  <c r="AO37" i="2"/>
  <c r="AQ37" i="2" s="1"/>
  <c r="AR37" i="2"/>
  <c r="AO38" i="2"/>
  <c r="AR38" i="2"/>
  <c r="AO39" i="2"/>
  <c r="AR39" i="2"/>
  <c r="AO40" i="2"/>
  <c r="AR40" i="2"/>
  <c r="AO41" i="2"/>
  <c r="AR41" i="2"/>
  <c r="AO42" i="2"/>
  <c r="AR42" i="2"/>
  <c r="AO43" i="2"/>
  <c r="AR43" i="2"/>
  <c r="AO44" i="2"/>
  <c r="AR44" i="2"/>
  <c r="AO45" i="2"/>
  <c r="AR45" i="2"/>
  <c r="AO46" i="2"/>
  <c r="AR46" i="2"/>
  <c r="AO47" i="2"/>
  <c r="AR47" i="2"/>
  <c r="AO48" i="2"/>
  <c r="AR48" i="2"/>
  <c r="AO49" i="2"/>
  <c r="AR49" i="2"/>
  <c r="AO50" i="2"/>
  <c r="AR50" i="2"/>
  <c r="AO51" i="2"/>
  <c r="AR51" i="2"/>
  <c r="AO52" i="2"/>
  <c r="AO53" i="2"/>
  <c r="AR53" i="2"/>
  <c r="AO54" i="2"/>
  <c r="AR54" i="2"/>
  <c r="AO55" i="2"/>
  <c r="AR55" i="2"/>
  <c r="AO56" i="2"/>
  <c r="AR56" i="2"/>
  <c r="AO57" i="2"/>
  <c r="AR57" i="2"/>
  <c r="AO58" i="2"/>
  <c r="AR58" i="2"/>
  <c r="AO59" i="2"/>
  <c r="AR59" i="2"/>
  <c r="AO60" i="2"/>
  <c r="AR60" i="2"/>
  <c r="AO61" i="2"/>
  <c r="AR61" i="2"/>
  <c r="AO62" i="2"/>
  <c r="AR62" i="2"/>
  <c r="AO63" i="2"/>
  <c r="AR63" i="2"/>
  <c r="AO64" i="2"/>
  <c r="AR64" i="2"/>
  <c r="AO65" i="2"/>
  <c r="AR65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L67" i="2"/>
  <c r="AM67" i="2"/>
  <c r="AO70" i="2"/>
  <c r="AP70" i="2"/>
  <c r="AR70" i="2"/>
  <c r="E67" i="2"/>
  <c r="G67" i="2"/>
  <c r="H67" i="2"/>
  <c r="J67" i="2"/>
  <c r="K67" i="2"/>
  <c r="M67" i="2"/>
  <c r="N67" i="2"/>
  <c r="P67" i="2"/>
  <c r="Q67" i="2"/>
  <c r="S67" i="2"/>
  <c r="T67" i="2"/>
  <c r="U67" i="2"/>
  <c r="V67" i="2"/>
  <c r="W67" i="2"/>
  <c r="X67" i="2"/>
  <c r="D67" i="2"/>
  <c r="R52" i="2"/>
  <c r="R55" i="2"/>
  <c r="R59" i="2"/>
  <c r="R60" i="2"/>
  <c r="R61" i="2"/>
  <c r="R63" i="2"/>
  <c r="R51" i="2"/>
  <c r="R5" i="2"/>
  <c r="R6" i="2"/>
  <c r="R7" i="2"/>
  <c r="R8" i="2"/>
  <c r="R9" i="2"/>
  <c r="R10" i="2"/>
  <c r="R16" i="2"/>
  <c r="R18" i="2"/>
  <c r="R20" i="2"/>
  <c r="R21" i="2"/>
  <c r="R25" i="2"/>
  <c r="R26" i="2"/>
  <c r="R28" i="2"/>
  <c r="R30" i="2"/>
  <c r="R31" i="2"/>
  <c r="R32" i="2"/>
  <c r="R34" i="2"/>
  <c r="R38" i="2"/>
  <c r="R42" i="2"/>
  <c r="R43" i="2"/>
  <c r="R44" i="2"/>
  <c r="R46" i="2"/>
  <c r="R48" i="2"/>
  <c r="R49" i="2"/>
  <c r="R4" i="2"/>
  <c r="O52" i="2"/>
  <c r="O53" i="2"/>
  <c r="O55" i="2"/>
  <c r="O56" i="2"/>
  <c r="O57" i="2"/>
  <c r="O58" i="2"/>
  <c r="O59" i="2"/>
  <c r="O60" i="2"/>
  <c r="O61" i="2"/>
  <c r="O63" i="2"/>
  <c r="O51" i="2"/>
  <c r="O5" i="2"/>
  <c r="O6" i="2"/>
  <c r="O8" i="2"/>
  <c r="O9" i="2"/>
  <c r="O10" i="2"/>
  <c r="O11" i="2"/>
  <c r="O14" i="2"/>
  <c r="O15" i="2"/>
  <c r="O16" i="2"/>
  <c r="O17" i="2"/>
  <c r="O18" i="2"/>
  <c r="O20" i="2"/>
  <c r="O23" i="2"/>
  <c r="O24" i="2"/>
  <c r="O25" i="2"/>
  <c r="O26" i="2"/>
  <c r="O28" i="2"/>
  <c r="O30" i="2"/>
  <c r="O31" i="2"/>
  <c r="O32" i="2"/>
  <c r="O34" i="2"/>
  <c r="O39" i="2"/>
  <c r="O42" i="2"/>
  <c r="O43" i="2"/>
  <c r="O44" i="2"/>
  <c r="O46" i="2"/>
  <c r="O48" i="2"/>
  <c r="O49" i="2"/>
  <c r="O4" i="2"/>
  <c r="U6" i="1"/>
  <c r="U7" i="1"/>
  <c r="U8" i="1"/>
  <c r="U9" i="1"/>
  <c r="U10" i="1"/>
  <c r="U11" i="1"/>
  <c r="U15" i="1"/>
  <c r="U4" i="1"/>
  <c r="U5" i="1"/>
  <c r="R6" i="1"/>
  <c r="R8" i="1"/>
  <c r="R9" i="1"/>
  <c r="R10" i="1"/>
  <c r="R11" i="1"/>
  <c r="R15" i="1"/>
  <c r="R17" i="1"/>
  <c r="R5" i="1"/>
  <c r="O6" i="1"/>
  <c r="O8" i="1"/>
  <c r="O9" i="1"/>
  <c r="O10" i="1"/>
  <c r="O11" i="1"/>
  <c r="O15" i="1"/>
  <c r="O5" i="1"/>
  <c r="P21" i="1"/>
  <c r="AR24" i="1"/>
  <c r="AP24" i="1"/>
  <c r="AO24" i="1"/>
  <c r="F24" i="1"/>
  <c r="L52" i="2"/>
  <c r="L55" i="2"/>
  <c r="L56" i="2"/>
  <c r="L58" i="2"/>
  <c r="L59" i="2"/>
  <c r="L60" i="2"/>
  <c r="L61" i="2"/>
  <c r="L51" i="2"/>
  <c r="I52" i="2"/>
  <c r="I55" i="2"/>
  <c r="I56" i="2"/>
  <c r="I59" i="2"/>
  <c r="I60" i="2"/>
  <c r="I61" i="2"/>
  <c r="I51" i="2"/>
  <c r="F52" i="2"/>
  <c r="F53" i="2"/>
  <c r="F55" i="2"/>
  <c r="F57" i="2"/>
  <c r="F59" i="2"/>
  <c r="F60" i="2"/>
  <c r="F61" i="2"/>
  <c r="F62" i="2"/>
  <c r="F51" i="2"/>
  <c r="L5" i="2"/>
  <c r="L6" i="2"/>
  <c r="L8" i="2"/>
  <c r="L9" i="2"/>
  <c r="L10" i="2"/>
  <c r="L13" i="2"/>
  <c r="L15" i="2"/>
  <c r="L16" i="2"/>
  <c r="L17" i="2"/>
  <c r="L18" i="2"/>
  <c r="L20" i="2"/>
  <c r="L25" i="2"/>
  <c r="L26" i="2"/>
  <c r="L28" i="2"/>
  <c r="L29" i="2"/>
  <c r="L30" i="2"/>
  <c r="L31" i="2"/>
  <c r="L32" i="2"/>
  <c r="L33" i="2"/>
  <c r="L34" i="2"/>
  <c r="L38" i="2"/>
  <c r="L39" i="2"/>
  <c r="L42" i="2"/>
  <c r="L43" i="2"/>
  <c r="L44" i="2"/>
  <c r="L46" i="2"/>
  <c r="L48" i="2"/>
  <c r="L49" i="2"/>
  <c r="L4" i="2"/>
  <c r="I5" i="2"/>
  <c r="I6" i="2"/>
  <c r="I8" i="2"/>
  <c r="I9" i="2"/>
  <c r="I10" i="2"/>
  <c r="I16" i="2"/>
  <c r="I17" i="2"/>
  <c r="I18" i="2"/>
  <c r="I20" i="2"/>
  <c r="I25" i="2"/>
  <c r="I26" i="2"/>
  <c r="I28" i="2"/>
  <c r="I29" i="2"/>
  <c r="I30" i="2"/>
  <c r="I31" i="2"/>
  <c r="I32" i="2"/>
  <c r="I34" i="2"/>
  <c r="I36" i="2"/>
  <c r="I37" i="2"/>
  <c r="I42" i="2"/>
  <c r="I43" i="2"/>
  <c r="I44" i="2"/>
  <c r="I46" i="2"/>
  <c r="I48" i="2"/>
  <c r="I49" i="2"/>
  <c r="I4" i="2"/>
  <c r="F5" i="2"/>
  <c r="F6" i="2"/>
  <c r="F7" i="2"/>
  <c r="F8" i="2"/>
  <c r="F9" i="2"/>
  <c r="F10" i="2"/>
  <c r="F11" i="2"/>
  <c r="F14" i="2"/>
  <c r="F16" i="2"/>
  <c r="F17" i="2"/>
  <c r="F18" i="2"/>
  <c r="F20" i="2"/>
  <c r="F22" i="2"/>
  <c r="F23" i="2"/>
  <c r="F25" i="2"/>
  <c r="F27" i="2"/>
  <c r="F28" i="2"/>
  <c r="F30" i="2"/>
  <c r="F31" i="2"/>
  <c r="F32" i="2"/>
  <c r="F34" i="2"/>
  <c r="F35" i="2"/>
  <c r="F42" i="2"/>
  <c r="F43" i="2"/>
  <c r="F44" i="2"/>
  <c r="F46" i="2"/>
  <c r="F48" i="2"/>
  <c r="F49" i="2"/>
  <c r="F4" i="2"/>
  <c r="L6" i="1"/>
  <c r="L8" i="1"/>
  <c r="L9" i="1"/>
  <c r="L10" i="1"/>
  <c r="L11" i="1"/>
  <c r="L16" i="1"/>
  <c r="L18" i="1"/>
  <c r="L5" i="1"/>
  <c r="I6" i="1"/>
  <c r="I8" i="1"/>
  <c r="I9" i="1"/>
  <c r="I10" i="1"/>
  <c r="I11" i="1"/>
  <c r="I15" i="1"/>
  <c r="I18" i="1"/>
  <c r="I19" i="1"/>
  <c r="I5" i="1"/>
  <c r="AO19" i="1"/>
  <c r="AR18" i="1"/>
  <c r="F18" i="1"/>
  <c r="F5" i="1"/>
  <c r="F6" i="1"/>
  <c r="F8" i="1"/>
  <c r="F9" i="1"/>
  <c r="F10" i="1"/>
  <c r="F11" i="1"/>
  <c r="AR5" i="1"/>
  <c r="AR6" i="1"/>
  <c r="AR7" i="1"/>
  <c r="AR8" i="1"/>
  <c r="AR9" i="1"/>
  <c r="AR10" i="1"/>
  <c r="AR11" i="1"/>
  <c r="AR12" i="1"/>
  <c r="AR13" i="1"/>
  <c r="AR14" i="1"/>
  <c r="AR15" i="1"/>
  <c r="AR16" i="1"/>
  <c r="AR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21" i="1" l="1"/>
  <c r="AQ46" i="2"/>
  <c r="AQ44" i="2"/>
  <c r="AQ32" i="2"/>
  <c r="AQ30" i="2"/>
  <c r="AQ14" i="2"/>
  <c r="AQ10" i="2"/>
  <c r="AQ6" i="2"/>
  <c r="AQ60" i="2"/>
  <c r="AQ70" i="2"/>
  <c r="AQ59" i="2"/>
  <c r="AQ57" i="2"/>
  <c r="AQ39" i="2"/>
  <c r="AQ33" i="2"/>
  <c r="AQ11" i="2"/>
  <c r="AQ38" i="2"/>
  <c r="AQ31" i="2"/>
  <c r="AQ27" i="2"/>
  <c r="AQ22" i="2"/>
  <c r="AQ62" i="2"/>
  <c r="AQ49" i="2"/>
  <c r="AQ47" i="2"/>
  <c r="AQ18" i="2"/>
  <c r="AQ24" i="1"/>
  <c r="AQ65" i="2"/>
  <c r="AQ58" i="2"/>
  <c r="AQ54" i="2"/>
  <c r="AQ52" i="2"/>
  <c r="AQ45" i="2"/>
  <c r="AQ41" i="2"/>
  <c r="AQ19" i="2"/>
  <c r="AQ12" i="2"/>
  <c r="AQ64" i="2"/>
  <c r="AQ55" i="2"/>
  <c r="AQ53" i="2"/>
  <c r="AQ51" i="2"/>
  <c r="AQ42" i="2"/>
  <c r="AQ40" i="2"/>
  <c r="AQ28" i="2"/>
  <c r="AQ24" i="2"/>
  <c r="AQ15" i="2"/>
  <c r="AQ13" i="2"/>
  <c r="AO67" i="2"/>
  <c r="D44" i="3" s="1"/>
  <c r="L67" i="2"/>
  <c r="AR67" i="2"/>
  <c r="AQ63" i="2"/>
  <c r="AQ61" i="2"/>
  <c r="AQ56" i="2"/>
  <c r="AQ50" i="2"/>
  <c r="AQ48" i="2"/>
  <c r="AQ43" i="2"/>
  <c r="AQ34" i="2"/>
  <c r="AQ29" i="2"/>
  <c r="AQ23" i="2"/>
  <c r="AQ21" i="2"/>
  <c r="AQ16" i="2"/>
  <c r="AQ7" i="2"/>
  <c r="AQ5" i="2"/>
  <c r="I67" i="2"/>
  <c r="AP67" i="2"/>
  <c r="AQ8" i="2"/>
  <c r="F67" i="2"/>
  <c r="O67" i="2"/>
  <c r="R67" i="2"/>
  <c r="AQ9" i="1"/>
  <c r="AQ14" i="1"/>
  <c r="AQ19" i="1"/>
  <c r="AQ18" i="1"/>
  <c r="AQ12" i="1"/>
  <c r="AQ6" i="1"/>
  <c r="AQ11" i="1"/>
  <c r="AQ15" i="1"/>
  <c r="AQ10" i="1"/>
  <c r="AQ16" i="1"/>
  <c r="AQ5" i="1"/>
  <c r="AQ13" i="1"/>
  <c r="AQ8" i="1"/>
  <c r="AQ7" i="1"/>
  <c r="AQ67" i="2" l="1"/>
  <c r="D39" i="3"/>
  <c r="D38" i="3"/>
  <c r="D37" i="3"/>
  <c r="F21" i="3" l="1"/>
  <c r="D41" i="3"/>
  <c r="D36" i="3"/>
  <c r="D35" i="3"/>
  <c r="F17" i="3" l="1"/>
  <c r="C44" i="3"/>
  <c r="AQ21" i="1" l="1"/>
  <c r="I30" i="3"/>
  <c r="D31" i="3"/>
  <c r="I31" i="3"/>
  <c r="D32" i="3"/>
  <c r="I32" i="3"/>
  <c r="D33" i="3"/>
  <c r="I33" i="3"/>
  <c r="D34" i="3"/>
  <c r="I34" i="3"/>
  <c r="D30" i="3"/>
  <c r="I29" i="3"/>
  <c r="D29" i="3"/>
  <c r="I28" i="3"/>
  <c r="D28" i="3"/>
  <c r="F18" i="3" l="1"/>
  <c r="D45" i="3"/>
  <c r="F9" i="3"/>
  <c r="F10" i="3"/>
  <c r="F13" i="3"/>
  <c r="F14" i="3"/>
  <c r="N33" i="3"/>
  <c r="N32" i="3"/>
  <c r="N34" i="3"/>
  <c r="N31" i="3"/>
  <c r="N28" i="3"/>
  <c r="N30" i="3"/>
  <c r="N29" i="3"/>
  <c r="I39" i="3"/>
  <c r="N39" i="3" s="1"/>
  <c r="N42" i="3" s="1"/>
  <c r="I38" i="3"/>
  <c r="I37" i="3"/>
  <c r="I36" i="3"/>
  <c r="N36" i="3" s="1"/>
  <c r="I35" i="3"/>
  <c r="N35" i="3" s="1"/>
  <c r="AM21" i="1"/>
  <c r="AL21" i="1"/>
  <c r="H39" i="3" s="1"/>
  <c r="AK21" i="1"/>
  <c r="C39" i="3" s="1"/>
  <c r="AJ21" i="1"/>
  <c r="AI21" i="1"/>
  <c r="H38" i="3" s="1"/>
  <c r="AH21" i="1"/>
  <c r="C38" i="3" s="1"/>
  <c r="AG21" i="1"/>
  <c r="AF21" i="1"/>
  <c r="H37" i="3" s="1"/>
  <c r="AE21" i="1"/>
  <c r="C37" i="3" s="1"/>
  <c r="AD21" i="1"/>
  <c r="AC21" i="1"/>
  <c r="H36" i="3" s="1"/>
  <c r="AB21" i="1"/>
  <c r="C36" i="3" s="1"/>
  <c r="AA21" i="1"/>
  <c r="Z21" i="1"/>
  <c r="H35" i="3" s="1"/>
  <c r="Y21" i="1"/>
  <c r="C35" i="3" s="1"/>
  <c r="W21" i="1"/>
  <c r="H34" i="3" s="1"/>
  <c r="V21" i="1"/>
  <c r="C34" i="3" s="1"/>
  <c r="X21" i="1"/>
  <c r="E21" i="3" l="1"/>
  <c r="G21" i="3" s="1"/>
  <c r="F19" i="3"/>
  <c r="J34" i="3"/>
  <c r="E18" i="3"/>
  <c r="G18" i="3" s="1"/>
  <c r="E17" i="3"/>
  <c r="G17" i="3" s="1"/>
  <c r="N37" i="3"/>
  <c r="G22" i="3"/>
  <c r="N38" i="3"/>
  <c r="F23" i="3" s="1"/>
  <c r="J38" i="3"/>
  <c r="F15" i="3"/>
  <c r="J35" i="3"/>
  <c r="J36" i="3"/>
  <c r="M38" i="3"/>
  <c r="M41" i="3" s="1"/>
  <c r="E38" i="3"/>
  <c r="M34" i="3"/>
  <c r="E34" i="3"/>
  <c r="M35" i="3"/>
  <c r="E35" i="3"/>
  <c r="M39" i="3"/>
  <c r="E39" i="3"/>
  <c r="E36" i="3"/>
  <c r="M36" i="3"/>
  <c r="M37" i="3"/>
  <c r="E37" i="3"/>
  <c r="J37" i="3"/>
  <c r="J39" i="3"/>
  <c r="F11" i="3"/>
  <c r="AR21" i="1"/>
  <c r="O39" i="3" l="1"/>
  <c r="M42" i="3"/>
  <c r="O34" i="3"/>
  <c r="E19" i="3"/>
  <c r="O37" i="3"/>
  <c r="E23" i="3"/>
  <c r="G23" i="3" s="1"/>
  <c r="O38" i="3"/>
  <c r="O41" i="3" s="1"/>
  <c r="O36" i="3"/>
  <c r="O35" i="3"/>
  <c r="G19" i="3"/>
  <c r="T21" i="1"/>
  <c r="H33" i="3" s="1"/>
  <c r="J33" i="3" s="1"/>
  <c r="S21" i="1"/>
  <c r="C33" i="3" s="1"/>
  <c r="Q21" i="1"/>
  <c r="H32" i="3" s="1"/>
  <c r="C32" i="3"/>
  <c r="R21" i="1"/>
  <c r="O42" i="3" l="1"/>
  <c r="J32" i="3"/>
  <c r="E32" i="3"/>
  <c r="M32" i="3"/>
  <c r="M33" i="3"/>
  <c r="O33" i="3" s="1"/>
  <c r="E33" i="3"/>
  <c r="U21" i="1"/>
  <c r="O32" i="3" l="1"/>
  <c r="B67" i="2"/>
  <c r="H21" i="1" l="1"/>
  <c r="H29" i="3" s="1"/>
  <c r="J29" i="3" s="1"/>
  <c r="I21" i="1"/>
  <c r="J21" i="1"/>
  <c r="C30" i="3" s="1"/>
  <c r="K21" i="1"/>
  <c r="H30" i="3" s="1"/>
  <c r="J30" i="3" s="1"/>
  <c r="L21" i="1"/>
  <c r="M21" i="1"/>
  <c r="C31" i="3" s="1"/>
  <c r="E13" i="3" s="1"/>
  <c r="N21" i="1"/>
  <c r="H31" i="3" s="1"/>
  <c r="O21" i="1"/>
  <c r="E21" i="1"/>
  <c r="H28" i="3" s="1"/>
  <c r="F21" i="1"/>
  <c r="J41" i="3" l="1"/>
  <c r="J31" i="3"/>
  <c r="E14" i="3"/>
  <c r="G14" i="3" s="1"/>
  <c r="G13" i="3"/>
  <c r="E10" i="3"/>
  <c r="G10" i="3" s="1"/>
  <c r="E31" i="3"/>
  <c r="M31" i="3"/>
  <c r="J28" i="3"/>
  <c r="M30" i="3"/>
  <c r="O30" i="3" s="1"/>
  <c r="E30" i="3"/>
  <c r="B21" i="1"/>
  <c r="D21" i="1"/>
  <c r="C28" i="3" s="1"/>
  <c r="G21" i="1"/>
  <c r="C29" i="3" s="1"/>
  <c r="C45" i="3" l="1"/>
  <c r="E15" i="3"/>
  <c r="G15" i="3" s="1"/>
  <c r="J42" i="3"/>
  <c r="E9" i="3"/>
  <c r="O31" i="3"/>
  <c r="E29" i="3"/>
  <c r="M29" i="3"/>
  <c r="O29" i="3" s="1"/>
  <c r="E28" i="3"/>
  <c r="M28" i="3"/>
  <c r="E41" i="3" l="1"/>
  <c r="E11" i="3"/>
  <c r="G11" i="3" s="1"/>
  <c r="G9" i="3"/>
  <c r="O28" i="3"/>
</calcChain>
</file>

<file path=xl/sharedStrings.xml><?xml version="1.0" encoding="utf-8"?>
<sst xmlns="http://schemas.openxmlformats.org/spreadsheetml/2006/main" count="245" uniqueCount="116">
  <si>
    <t xml:space="preserve">Budget </t>
  </si>
  <si>
    <t xml:space="preserve">Income </t>
  </si>
  <si>
    <t xml:space="preserve">Precept </t>
  </si>
  <si>
    <t>In The Ballroom</t>
  </si>
  <si>
    <t xml:space="preserve">Hospitality </t>
  </si>
  <si>
    <t xml:space="preserve">Warwick in Bloom </t>
  </si>
  <si>
    <t xml:space="preserve">Tourist Office Sales </t>
  </si>
  <si>
    <t>Ticket Sales</t>
  </si>
  <si>
    <t>Yeomanry Museum</t>
  </si>
  <si>
    <t xml:space="preserve">Tourist Office Grant </t>
  </si>
  <si>
    <t xml:space="preserve">Christmas Lights </t>
  </si>
  <si>
    <t xml:space="preserve">Allotments </t>
  </si>
  <si>
    <t xml:space="preserve">Town Ambassadors </t>
  </si>
  <si>
    <t xml:space="preserve">Mayor's Hospitality </t>
  </si>
  <si>
    <t xml:space="preserve">Actual </t>
  </si>
  <si>
    <t>Variance</t>
  </si>
  <si>
    <t>Period Budget</t>
  </si>
  <si>
    <t>Budget</t>
  </si>
  <si>
    <t xml:space="preserve"> Budget </t>
  </si>
  <si>
    <t>Expenditure</t>
  </si>
  <si>
    <t xml:space="preserve">WTC Salaries </t>
  </si>
  <si>
    <t xml:space="preserve">CH Salaries </t>
  </si>
  <si>
    <t xml:space="preserve">WTC Rent &amp; Rates </t>
  </si>
  <si>
    <t xml:space="preserve">WTC Training </t>
  </si>
  <si>
    <t>WTC Admin</t>
  </si>
  <si>
    <t>WTC Telephones</t>
  </si>
  <si>
    <t xml:space="preserve">WTC Printing </t>
  </si>
  <si>
    <t xml:space="preserve">WTC Insurance </t>
  </si>
  <si>
    <t xml:space="preserve">WTC Website </t>
  </si>
  <si>
    <t xml:space="preserve">WTC Internet </t>
  </si>
  <si>
    <t xml:space="preserve">WTC Leasing </t>
  </si>
  <si>
    <t xml:space="preserve">WTC Bank Charges </t>
  </si>
  <si>
    <t xml:space="preserve">Town Clerk Expenses </t>
  </si>
  <si>
    <t xml:space="preserve">Livery &amp; Stipends </t>
  </si>
  <si>
    <t>Audit &amp; Professional Fees</t>
  </si>
  <si>
    <t xml:space="preserve">Recruitment Costs </t>
  </si>
  <si>
    <t xml:space="preserve">Subscriptions </t>
  </si>
  <si>
    <t xml:space="preserve">Computer Costs </t>
  </si>
  <si>
    <t xml:space="preserve">Blue Plaque </t>
  </si>
  <si>
    <t xml:space="preserve">Town Centre Management </t>
  </si>
  <si>
    <t xml:space="preserve">Twinning </t>
  </si>
  <si>
    <t xml:space="preserve">Community Funding Grants </t>
  </si>
  <si>
    <t>Warwick in Bloom</t>
  </si>
  <si>
    <t xml:space="preserve">Allotment Costs </t>
  </si>
  <si>
    <t xml:space="preserve">Churchyard Costs </t>
  </si>
  <si>
    <t xml:space="preserve">Mayor's Allowance </t>
  </si>
  <si>
    <t xml:space="preserve">Mayor's Chauffeur Costs </t>
  </si>
  <si>
    <t xml:space="preserve">Mayoral Regalia </t>
  </si>
  <si>
    <t>Council Regalia</t>
  </si>
  <si>
    <t xml:space="preserve">Members Allowance </t>
  </si>
  <si>
    <t xml:space="preserve">Councillors Training </t>
  </si>
  <si>
    <t xml:space="preserve">Election Costs </t>
  </si>
  <si>
    <t>Custodian</t>
  </si>
  <si>
    <t xml:space="preserve">Court House Costs </t>
  </si>
  <si>
    <t>Court House Events Training</t>
  </si>
  <si>
    <t>Court House Admin</t>
  </si>
  <si>
    <t>Unlocking Warwick Training</t>
  </si>
  <si>
    <t xml:space="preserve">TIC Salaries </t>
  </si>
  <si>
    <t xml:space="preserve">TIC Rent and Rates </t>
  </si>
  <si>
    <t xml:space="preserve">TIC Training </t>
  </si>
  <si>
    <t>TIC Admin</t>
  </si>
  <si>
    <t xml:space="preserve">TIC Telephones </t>
  </si>
  <si>
    <t xml:space="preserve">TIC Printing </t>
  </si>
  <si>
    <t xml:space="preserve">TIC Insurance </t>
  </si>
  <si>
    <t xml:space="preserve">TIC Utility Costs </t>
  </si>
  <si>
    <t xml:space="preserve">TIC Website </t>
  </si>
  <si>
    <t>TIC Internet</t>
  </si>
  <si>
    <t xml:space="preserve">TIC Leasing </t>
  </si>
  <si>
    <t xml:space="preserve">TIC Bank Charges </t>
  </si>
  <si>
    <t xml:space="preserve">TIC Cost of Stock </t>
  </si>
  <si>
    <t xml:space="preserve">TIC Cost of Ticket Sales </t>
  </si>
  <si>
    <t>Loan</t>
  </si>
  <si>
    <t xml:space="preserve">Town Ambasssadors </t>
  </si>
  <si>
    <t xml:space="preserve">TIC Revamp Project </t>
  </si>
  <si>
    <t>CIL</t>
  </si>
  <si>
    <t xml:space="preserve">Mayor's Vouchers </t>
  </si>
  <si>
    <t>CH Costs &amp; Promotion</t>
  </si>
  <si>
    <t>Total 22/23</t>
  </si>
  <si>
    <t>22/23</t>
  </si>
  <si>
    <t>Ap 22</t>
  </si>
  <si>
    <t>Warwick Promotion</t>
  </si>
  <si>
    <t xml:space="preserve">WTC Hospitality </t>
  </si>
  <si>
    <t xml:space="preserve">Mayor Hospitality </t>
  </si>
  <si>
    <t>WDC Grant - Jubilee</t>
  </si>
  <si>
    <t xml:space="preserve">WTC Costs </t>
  </si>
  <si>
    <t xml:space="preserve">Mayoral Costs </t>
  </si>
  <si>
    <t xml:space="preserve">Court House Hire </t>
  </si>
  <si>
    <t>Actual</t>
  </si>
  <si>
    <t>Income</t>
  </si>
  <si>
    <t>Nett</t>
  </si>
  <si>
    <t>Quarterly</t>
  </si>
  <si>
    <t>Q1</t>
  </si>
  <si>
    <t>Apr - Jun</t>
  </si>
  <si>
    <t>Actual 22/23</t>
  </si>
  <si>
    <t>Budget 22/23</t>
  </si>
  <si>
    <t>Variance 22/23</t>
  </si>
  <si>
    <t>Warwick Town Council</t>
  </si>
  <si>
    <t>Income and Expenditure Summary 22/23</t>
  </si>
  <si>
    <t>Year To Date</t>
  </si>
  <si>
    <t xml:space="preserve">22/23 Total </t>
  </si>
  <si>
    <t>22/23 Total</t>
  </si>
  <si>
    <t xml:space="preserve">Other Income </t>
  </si>
  <si>
    <t>Q2</t>
  </si>
  <si>
    <t>Jul - Sep</t>
  </si>
  <si>
    <t>YTD</t>
  </si>
  <si>
    <t>T</t>
  </si>
  <si>
    <t>Check</t>
  </si>
  <si>
    <t>E</t>
  </si>
  <si>
    <t>23/24 Budget</t>
  </si>
  <si>
    <t>Q3</t>
  </si>
  <si>
    <t>Oct - Dec</t>
  </si>
  <si>
    <t xml:space="preserve">Variance </t>
  </si>
  <si>
    <t xml:space="preserve">Interest </t>
  </si>
  <si>
    <t>Q4</t>
  </si>
  <si>
    <t>Jan - Mar</t>
  </si>
  <si>
    <t>April -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</si>
</sst>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&quot;£&quot;#,##0.00"/>
    <numFmt numFmtId="165" formatCode="_-* #,##0_-;\-* #,##0_-;_-* &quot;-&quot;??_-;_-@_-"/>
    <numFmt numFmtId="166" formatCode="&quot;£&quot;#,##0"/>
    <numFmt numFmtId="167" formatCode="0.00_ ;[Red]\-0.00\ "/>
    <numFmt numFmtId="168" formatCode="0_ ;[Red]\-0\ "/>
    <numFmt numFmtId="169" formatCode="#,##0_ ;[Red]\-#,##0\ "/>
    <numFmt numFmtId="170" formatCode="#,##0.00_ ;[Red]\-#,##0.0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18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7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" fontId="3" fillId="0" borderId="5" xfId="0" applyNumberFormat="1" applyFont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17" fontId="3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/>
    <xf numFmtId="17" fontId="0" fillId="0" borderId="1" xfId="0" applyNumberFormat="1" applyBorder="1"/>
    <xf numFmtId="165" fontId="0" fillId="0" borderId="0" xfId="1" applyNumberFormat="1" applyFont="1"/>
    <xf numFmtId="38" fontId="0" fillId="0" borderId="19" xfId="1" applyNumberFormat="1" applyFont="1" applyBorder="1"/>
    <xf numFmtId="0" fontId="0" fillId="0" borderId="1" xfId="0" applyBorder="1"/>
    <xf numFmtId="165" fontId="0" fillId="0" borderId="0" xfId="0" applyNumberFormat="1"/>
    <xf numFmtId="0" fontId="0" fillId="0" borderId="1" xfId="0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1" fillId="5" borderId="1" xfId="0" applyFont="1" applyFill="1" applyBorder="1"/>
    <xf numFmtId="0" fontId="1" fillId="5" borderId="1" xfId="0" applyFont="1" applyFill="1" applyBorder="1" applyAlignment="1">
      <alignment vertical="center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1" fillId="6" borderId="1" xfId="0" applyFont="1" applyFill="1" applyBorder="1"/>
    <xf numFmtId="165" fontId="0" fillId="0" borderId="1" xfId="0" applyNumberFormat="1" applyBorder="1"/>
    <xf numFmtId="3" fontId="0" fillId="0" borderId="20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9" fillId="0" borderId="0" xfId="0" applyFont="1"/>
    <xf numFmtId="3" fontId="9" fillId="0" borderId="0" xfId="0" applyNumberFormat="1" applyFont="1"/>
    <xf numFmtId="43" fontId="9" fillId="0" borderId="0" xfId="1" applyFont="1"/>
    <xf numFmtId="166" fontId="0" fillId="0" borderId="1" xfId="0" applyNumberFormat="1" applyBorder="1" applyAlignment="1">
      <alignment horizontal="right" vertical="center"/>
    </xf>
    <xf numFmtId="166" fontId="10" fillId="0" borderId="1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167" fontId="0" fillId="0" borderId="0" xfId="0" applyNumberFormat="1"/>
    <xf numFmtId="168" fontId="2" fillId="2" borderId="14" xfId="0" applyNumberFormat="1" applyFont="1" applyFill="1" applyBorder="1" applyAlignment="1">
      <alignment horizontal="center" vertical="center"/>
    </xf>
    <xf numFmtId="168" fontId="0" fillId="0" borderId="0" xfId="0" applyNumberFormat="1"/>
    <xf numFmtId="168" fontId="1" fillId="0" borderId="0" xfId="0" applyNumberFormat="1" applyFont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6" xfId="0" applyNumberFormat="1" applyFont="1" applyBorder="1" applyAlignment="1">
      <alignment horizontal="center" vertical="center"/>
    </xf>
    <xf numFmtId="168" fontId="3" fillId="0" borderId="18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right" vertical="center"/>
    </xf>
    <xf numFmtId="168" fontId="0" fillId="0" borderId="0" xfId="0" applyNumberFormat="1" applyAlignment="1">
      <alignment horizontal="right" vertical="center"/>
    </xf>
    <xf numFmtId="168" fontId="0" fillId="0" borderId="0" xfId="0" applyNumberFormat="1" applyAlignment="1">
      <alignment horizontal="center" vertical="center"/>
    </xf>
    <xf numFmtId="168" fontId="1" fillId="0" borderId="0" xfId="0" applyNumberFormat="1" applyFont="1" applyAlignment="1">
      <alignment horizontal="right" vertical="center"/>
    </xf>
    <xf numFmtId="169" fontId="0" fillId="0" borderId="1" xfId="0" applyNumberFormat="1" applyBorder="1" applyAlignment="1">
      <alignment horizontal="right" vertical="center"/>
    </xf>
    <xf numFmtId="169" fontId="1" fillId="2" borderId="1" xfId="0" applyNumberFormat="1" applyFont="1" applyFill="1" applyBorder="1" applyAlignment="1">
      <alignment horizontal="right" vertical="center"/>
    </xf>
    <xf numFmtId="169" fontId="0" fillId="0" borderId="5" xfId="0" applyNumberFormat="1" applyBorder="1" applyAlignment="1">
      <alignment horizontal="right" vertical="center"/>
    </xf>
    <xf numFmtId="169" fontId="0" fillId="0" borderId="6" xfId="0" applyNumberFormat="1" applyBorder="1" applyAlignment="1">
      <alignment horizontal="right" vertical="center"/>
    </xf>
    <xf numFmtId="169" fontId="0" fillId="0" borderId="18" xfId="0" applyNumberFormat="1" applyBorder="1" applyAlignment="1">
      <alignment horizontal="right" vertical="center"/>
    </xf>
    <xf numFmtId="169" fontId="0" fillId="0" borderId="5" xfId="0" quotePrefix="1" applyNumberFormat="1" applyBorder="1" applyAlignment="1">
      <alignment horizontal="right" vertical="center"/>
    </xf>
    <xf numFmtId="169" fontId="0" fillId="0" borderId="16" xfId="0" applyNumberFormat="1" applyBorder="1" applyAlignment="1">
      <alignment horizontal="right" vertical="center"/>
    </xf>
    <xf numFmtId="169" fontId="0" fillId="0" borderId="11" xfId="0" applyNumberFormat="1" applyBorder="1" applyAlignment="1">
      <alignment horizontal="right" vertical="center"/>
    </xf>
    <xf numFmtId="169" fontId="0" fillId="0" borderId="17" xfId="0" applyNumberFormat="1" applyBorder="1" applyAlignment="1">
      <alignment horizontal="right" vertical="center"/>
    </xf>
    <xf numFmtId="169" fontId="10" fillId="0" borderId="16" xfId="0" applyNumberFormat="1" applyFont="1" applyBorder="1" applyAlignment="1">
      <alignment horizontal="right" vertical="center"/>
    </xf>
    <xf numFmtId="169" fontId="0" fillId="0" borderId="7" xfId="0" applyNumberFormat="1" applyBorder="1" applyAlignment="1">
      <alignment horizontal="right" vertical="center"/>
    </xf>
    <xf numFmtId="169" fontId="0" fillId="0" borderId="8" xfId="0" applyNumberFormat="1" applyBorder="1" applyAlignment="1">
      <alignment horizontal="right" vertical="center"/>
    </xf>
    <xf numFmtId="169" fontId="0" fillId="0" borderId="9" xfId="0" applyNumberFormat="1" applyBorder="1" applyAlignment="1">
      <alignment horizontal="right" vertical="center"/>
    </xf>
    <xf numFmtId="169" fontId="0" fillId="0" borderId="0" xfId="0" applyNumberFormat="1" applyAlignment="1">
      <alignment horizontal="center" vertical="center"/>
    </xf>
    <xf numFmtId="169" fontId="1" fillId="0" borderId="1" xfId="0" applyNumberFormat="1" applyFont="1" applyBorder="1" applyAlignment="1">
      <alignment horizontal="right" vertical="center"/>
    </xf>
    <xf numFmtId="169" fontId="0" fillId="0" borderId="10" xfId="0" applyNumberFormat="1" applyBorder="1" applyAlignment="1">
      <alignment horizontal="right" vertical="center"/>
    </xf>
    <xf numFmtId="169" fontId="10" fillId="0" borderId="10" xfId="0" applyNumberFormat="1" applyFont="1" applyBorder="1" applyAlignment="1">
      <alignment horizontal="right" vertical="center"/>
    </xf>
    <xf numFmtId="169" fontId="0" fillId="0" borderId="1" xfId="0" applyNumberFormat="1" applyBorder="1" applyAlignment="1">
      <alignment horizontal="center" vertical="center"/>
    </xf>
    <xf numFmtId="169" fontId="0" fillId="0" borderId="1" xfId="0" applyNumberFormat="1" applyBorder="1" applyAlignment="1">
      <alignment vertical="center"/>
    </xf>
    <xf numFmtId="169" fontId="0" fillId="0" borderId="11" xfId="0" applyNumberFormat="1" applyBorder="1" applyAlignment="1">
      <alignment horizontal="center" vertical="center"/>
    </xf>
    <xf numFmtId="169" fontId="0" fillId="0" borderId="8" xfId="0" applyNumberFormat="1" applyBorder="1" applyAlignment="1">
      <alignment horizontal="center" vertical="center"/>
    </xf>
    <xf numFmtId="170" fontId="1" fillId="2" borderId="1" xfId="0" applyNumberFormat="1" applyFont="1" applyFill="1" applyBorder="1" applyAlignment="1">
      <alignment horizontal="right" vertical="center"/>
    </xf>
    <xf numFmtId="170" fontId="0" fillId="0" borderId="0" xfId="0" applyNumberFormat="1" applyAlignment="1">
      <alignment horizontal="center" vertical="center"/>
    </xf>
    <xf numFmtId="170" fontId="0" fillId="0" borderId="1" xfId="0" applyNumberFormat="1" applyBorder="1" applyAlignment="1">
      <alignment horizontal="right" vertical="center"/>
    </xf>
    <xf numFmtId="169" fontId="0" fillId="0" borderId="0" xfId="0" applyNumberFormat="1"/>
    <xf numFmtId="0" fontId="2" fillId="2" borderId="0" xfId="0" applyFont="1" applyFill="1" applyAlignment="1">
      <alignment horizontal="center" vertical="center"/>
    </xf>
    <xf numFmtId="169" fontId="10" fillId="0" borderId="5" xfId="0" applyNumberFormat="1" applyFont="1" applyBorder="1" applyAlignment="1">
      <alignment horizontal="right" vertic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8" fontId="0" fillId="0" borderId="12" xfId="0" applyNumberFormat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17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8" fontId="2" fillId="2" borderId="14" xfId="0" applyNumberFormat="1" applyFont="1" applyFill="1" applyBorder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17" fontId="1" fillId="0" borderId="4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67" fontId="1" fillId="0" borderId="11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809E4-CF18-4123-9A3E-9464B4552682}">
  <dimension ref="A1:O46"/>
  <sheetViews>
    <sheetView tabSelected="1" topLeftCell="A18" zoomScale="120" zoomScaleNormal="120" workbookViewId="0">
      <selection activeCell="I21" sqref="I21"/>
    </sheetView>
  </sheetViews>
  <sheetFormatPr defaultRowHeight="15" x14ac:dyDescent="0.25"/>
  <cols>
    <col min="2" max="2" width="12.42578125" customWidth="1"/>
    <col min="3" max="3" width="17.85546875" bestFit="1" customWidth="1"/>
    <col min="4" max="4" width="13.42578125" customWidth="1"/>
    <col min="6" max="6" width="12" bestFit="1" customWidth="1"/>
    <col min="7" max="7" width="12.42578125" bestFit="1" customWidth="1"/>
    <col min="8" max="8" width="9.140625" customWidth="1"/>
    <col min="9" max="9" width="11.5703125" customWidth="1"/>
    <col min="12" max="12" width="12.42578125" bestFit="1" customWidth="1"/>
    <col min="14" max="14" width="11.85546875" customWidth="1"/>
  </cols>
  <sheetData>
    <row r="1" spans="2:7" ht="18.75" x14ac:dyDescent="0.3">
      <c r="B1" s="34" t="s">
        <v>96</v>
      </c>
    </row>
    <row r="3" spans="2:7" ht="15.75" x14ac:dyDescent="0.25">
      <c r="B3" s="35" t="s">
        <v>97</v>
      </c>
    </row>
    <row r="7" spans="2:7" x14ac:dyDescent="0.25">
      <c r="B7" s="21" t="s">
        <v>90</v>
      </c>
      <c r="E7" s="37" t="s">
        <v>88</v>
      </c>
      <c r="F7" s="37" t="s">
        <v>19</v>
      </c>
      <c r="G7" s="37" t="s">
        <v>89</v>
      </c>
    </row>
    <row r="9" spans="2:7" x14ac:dyDescent="0.25">
      <c r="B9" s="27" t="s">
        <v>91</v>
      </c>
      <c r="C9" s="27" t="s">
        <v>92</v>
      </c>
      <c r="D9" s="25" t="s">
        <v>87</v>
      </c>
      <c r="E9" s="26">
        <f>+C28+C29+C30</f>
        <v>320746.77999999997</v>
      </c>
      <c r="F9" s="26">
        <f>+D28+D29+D30</f>
        <v>132069.41999999998</v>
      </c>
      <c r="G9" s="38">
        <f>+E9-F9</f>
        <v>188677.36</v>
      </c>
    </row>
    <row r="10" spans="2:7" x14ac:dyDescent="0.25">
      <c r="B10" s="36"/>
      <c r="C10" s="36"/>
      <c r="D10" s="25" t="s">
        <v>0</v>
      </c>
      <c r="E10" s="26">
        <f>+H28+H29+H30</f>
        <v>313483.5</v>
      </c>
      <c r="F10" s="26">
        <f>+I28+I29+I30</f>
        <v>148730.97999999998</v>
      </c>
      <c r="G10" s="38">
        <f>+E10-F10</f>
        <v>164752.52000000002</v>
      </c>
    </row>
    <row r="11" spans="2:7" x14ac:dyDescent="0.25">
      <c r="B11" s="36"/>
      <c r="C11" s="36"/>
      <c r="D11" s="25" t="s">
        <v>15</v>
      </c>
      <c r="E11" s="26">
        <f>+E9-E10</f>
        <v>7263.2799999999697</v>
      </c>
      <c r="F11" s="26">
        <f>+F10-F9</f>
        <v>16661.559999999998</v>
      </c>
      <c r="G11" s="38">
        <f>F11+E11</f>
        <v>23924.839999999967</v>
      </c>
    </row>
    <row r="12" spans="2:7" x14ac:dyDescent="0.25">
      <c r="B12" s="36"/>
      <c r="C12" s="36"/>
      <c r="E12" s="26"/>
      <c r="F12" s="26"/>
      <c r="G12" s="26"/>
    </row>
    <row r="13" spans="2:7" x14ac:dyDescent="0.25">
      <c r="B13" s="27" t="s">
        <v>102</v>
      </c>
      <c r="C13" s="27" t="s">
        <v>103</v>
      </c>
      <c r="D13" s="25" t="s">
        <v>87</v>
      </c>
      <c r="E13" s="26">
        <f>SUM(C31:C33)</f>
        <v>310455.88</v>
      </c>
      <c r="F13" s="26">
        <f>SUM(D31:D33)</f>
        <v>118433.47999999998</v>
      </c>
      <c r="G13" s="38">
        <f>+E13-F13</f>
        <v>192022.40000000002</v>
      </c>
    </row>
    <row r="14" spans="2:7" x14ac:dyDescent="0.25">
      <c r="B14" s="36"/>
      <c r="C14" s="36"/>
      <c r="D14" s="25" t="s">
        <v>0</v>
      </c>
      <c r="E14" s="26">
        <f>SUM(H31:H33)</f>
        <v>305583</v>
      </c>
      <c r="F14" s="26">
        <f>SUM(I31:I33)</f>
        <v>167781</v>
      </c>
      <c r="G14" s="38">
        <f>+E14-F14</f>
        <v>137802</v>
      </c>
    </row>
    <row r="15" spans="2:7" x14ac:dyDescent="0.25">
      <c r="B15" s="36"/>
      <c r="C15" s="36"/>
      <c r="D15" s="25" t="s">
        <v>15</v>
      </c>
      <c r="E15" s="26">
        <f>+E13-E14</f>
        <v>4872.8800000000047</v>
      </c>
      <c r="F15" s="26">
        <f>+F14-F13</f>
        <v>49347.520000000019</v>
      </c>
      <c r="G15" s="38">
        <f>F15+E15</f>
        <v>54220.400000000023</v>
      </c>
    </row>
    <row r="16" spans="2:7" x14ac:dyDescent="0.25">
      <c r="B16" s="36"/>
      <c r="C16" s="36"/>
      <c r="E16" s="26"/>
      <c r="F16" s="26"/>
      <c r="G16" s="26"/>
    </row>
    <row r="17" spans="1:15" x14ac:dyDescent="0.25">
      <c r="B17" s="27" t="s">
        <v>109</v>
      </c>
      <c r="C17" s="27" t="s">
        <v>110</v>
      </c>
      <c r="D17" s="25" t="s">
        <v>14</v>
      </c>
      <c r="E17" s="26">
        <f>SUM(C34:C36)</f>
        <v>51525.490000000005</v>
      </c>
      <c r="F17" s="26">
        <f>SUM(D34:D36)</f>
        <v>184186.27000000002</v>
      </c>
      <c r="G17" s="38">
        <f>E17-F17</f>
        <v>-132660.78000000003</v>
      </c>
    </row>
    <row r="18" spans="1:15" x14ac:dyDescent="0.25">
      <c r="B18" s="36"/>
      <c r="C18" s="36"/>
      <c r="D18" s="25" t="s">
        <v>0</v>
      </c>
      <c r="E18" s="26">
        <f>SUM(H34:H36)</f>
        <v>61242</v>
      </c>
      <c r="F18" s="26">
        <f>SUM(I34:I36)</f>
        <v>182539</v>
      </c>
      <c r="G18" s="38">
        <f>E18-F18</f>
        <v>-121297</v>
      </c>
    </row>
    <row r="19" spans="1:15" x14ac:dyDescent="0.25">
      <c r="B19" s="36"/>
      <c r="C19" s="36"/>
      <c r="D19" s="25" t="s">
        <v>111</v>
      </c>
      <c r="E19" s="26">
        <f>SUM(M34:M36)</f>
        <v>-9716.5099999999984</v>
      </c>
      <c r="F19" s="26">
        <f>SUM(N34:N36)</f>
        <v>-1647.2700000000114</v>
      </c>
      <c r="G19" s="38">
        <f>F19+E19</f>
        <v>-11363.78000000001</v>
      </c>
    </row>
    <row r="20" spans="1:15" x14ac:dyDescent="0.25">
      <c r="B20" s="36"/>
      <c r="C20" s="36"/>
      <c r="E20" s="26"/>
      <c r="F20" s="26"/>
      <c r="G20" s="26"/>
    </row>
    <row r="21" spans="1:15" x14ac:dyDescent="0.25">
      <c r="B21" s="27" t="s">
        <v>113</v>
      </c>
      <c r="C21" s="27" t="s">
        <v>114</v>
      </c>
      <c r="D21" s="25" t="s">
        <v>14</v>
      </c>
      <c r="E21" s="26">
        <f>SUM(C37:C39)</f>
        <v>31427.46</v>
      </c>
      <c r="F21" s="26">
        <f>SUM(D37:D39)</f>
        <v>150635.06000000003</v>
      </c>
      <c r="G21" s="38">
        <f>F21-E21</f>
        <v>119207.60000000003</v>
      </c>
    </row>
    <row r="22" spans="1:15" x14ac:dyDescent="0.25">
      <c r="B22" s="36"/>
      <c r="C22" s="36"/>
      <c r="D22" s="25" t="s">
        <v>0</v>
      </c>
      <c r="E22" s="26">
        <f>SUM(H37:H39)</f>
        <v>21993</v>
      </c>
      <c r="F22" s="26">
        <f>SUM(I37:I39)</f>
        <v>149200</v>
      </c>
      <c r="G22" s="38">
        <f>E22-F22</f>
        <v>-127207</v>
      </c>
    </row>
    <row r="23" spans="1:15" x14ac:dyDescent="0.25">
      <c r="B23" s="36"/>
      <c r="C23" s="36"/>
      <c r="D23" s="25" t="s">
        <v>111</v>
      </c>
      <c r="E23" s="26">
        <f>SUM(M38:M39)</f>
        <v>1879.8199999999997</v>
      </c>
      <c r="F23" s="26">
        <f>SUM(N38:N39)</f>
        <v>-9412.5300000000061</v>
      </c>
      <c r="G23" s="38">
        <f>F23+E23</f>
        <v>-7532.7100000000064</v>
      </c>
    </row>
    <row r="24" spans="1:15" x14ac:dyDescent="0.25">
      <c r="B24" s="36"/>
      <c r="C24" s="36"/>
      <c r="E24" s="26"/>
      <c r="F24" s="26"/>
      <c r="G24" s="26"/>
    </row>
    <row r="25" spans="1:15" x14ac:dyDescent="0.25">
      <c r="B25" s="91" t="s">
        <v>93</v>
      </c>
      <c r="C25" s="91"/>
      <c r="D25" s="91"/>
      <c r="E25" s="91"/>
      <c r="G25" s="92" t="s">
        <v>94</v>
      </c>
      <c r="H25" s="92"/>
      <c r="I25" s="92"/>
      <c r="J25" s="92"/>
      <c r="L25" s="93" t="s">
        <v>95</v>
      </c>
      <c r="M25" s="93"/>
      <c r="N25" s="93"/>
      <c r="O25" s="93"/>
    </row>
    <row r="26" spans="1:15" x14ac:dyDescent="0.25">
      <c r="A26" s="21"/>
      <c r="B26" s="30"/>
      <c r="C26" s="31" t="s">
        <v>88</v>
      </c>
      <c r="D26" s="31" t="s">
        <v>19</v>
      </c>
      <c r="E26" s="31" t="s">
        <v>89</v>
      </c>
      <c r="G26" s="28"/>
      <c r="H26" s="29" t="s">
        <v>88</v>
      </c>
      <c r="I26" s="29" t="s">
        <v>19</v>
      </c>
      <c r="J26" s="29" t="s">
        <v>89</v>
      </c>
      <c r="L26" s="32"/>
      <c r="M26" s="33" t="s">
        <v>88</v>
      </c>
      <c r="N26" s="33" t="s">
        <v>19</v>
      </c>
      <c r="O26" s="33" t="s">
        <v>89</v>
      </c>
    </row>
    <row r="27" spans="1:15" ht="15.75" thickBot="1" x14ac:dyDescent="0.3"/>
    <row r="28" spans="1:15" ht="15.75" thickBot="1" x14ac:dyDescent="0.3">
      <c r="B28" s="22">
        <v>44652</v>
      </c>
      <c r="C28" s="23">
        <f>+Income!D21</f>
        <v>295539.98</v>
      </c>
      <c r="D28" s="23">
        <f>+Expenditure!D67</f>
        <v>44609.270000000004</v>
      </c>
      <c r="E28" s="24">
        <f t="shared" ref="E28:E39" si="0">+C28-D28</f>
        <v>250930.70999999996</v>
      </c>
      <c r="G28" s="22">
        <v>44652</v>
      </c>
      <c r="H28" s="23">
        <f>+Income!E21</f>
        <v>292223.5</v>
      </c>
      <c r="I28" s="23">
        <f>+Expenditure!E67</f>
        <v>56360.32</v>
      </c>
      <c r="J28" s="24">
        <f t="shared" ref="J28:J39" si="1">+H28-I28</f>
        <v>235863.18</v>
      </c>
      <c r="L28" s="22">
        <v>44652</v>
      </c>
      <c r="M28" s="24">
        <f t="shared" ref="M28:M39" si="2">+C28-H28</f>
        <v>3316.4799999999814</v>
      </c>
      <c r="N28" s="24">
        <f t="shared" ref="N28:N39" si="3">+I28-D28</f>
        <v>11751.049999999996</v>
      </c>
      <c r="O28" s="24">
        <f t="shared" ref="O28:O39" si="4">+M28+N28</f>
        <v>15067.529999999977</v>
      </c>
    </row>
    <row r="29" spans="1:15" ht="15.75" thickBot="1" x14ac:dyDescent="0.3">
      <c r="B29" s="22">
        <v>44682</v>
      </c>
      <c r="C29" s="23">
        <f>+Income!G21</f>
        <v>14784.19</v>
      </c>
      <c r="D29" s="23">
        <f>+Expenditure!G67</f>
        <v>31170.48</v>
      </c>
      <c r="E29" s="24">
        <f t="shared" si="0"/>
        <v>-16386.29</v>
      </c>
      <c r="G29" s="22">
        <v>44682</v>
      </c>
      <c r="H29" s="23">
        <f>+Income!H21</f>
        <v>10630</v>
      </c>
      <c r="I29" s="23">
        <f>+Expenditure!H67</f>
        <v>41735.33</v>
      </c>
      <c r="J29" s="24">
        <f t="shared" si="1"/>
        <v>-31105.33</v>
      </c>
      <c r="L29" s="22">
        <v>44682</v>
      </c>
      <c r="M29" s="24">
        <f t="shared" si="2"/>
        <v>4154.1900000000005</v>
      </c>
      <c r="N29" s="24">
        <f t="shared" si="3"/>
        <v>10564.850000000002</v>
      </c>
      <c r="O29" s="24">
        <f t="shared" si="4"/>
        <v>14719.040000000003</v>
      </c>
    </row>
    <row r="30" spans="1:15" ht="15.75" thickBot="1" x14ac:dyDescent="0.3">
      <c r="B30" s="22">
        <v>44713</v>
      </c>
      <c r="C30" s="23">
        <f>+Income!J21</f>
        <v>10422.609999999999</v>
      </c>
      <c r="D30" s="23">
        <f>+Expenditure!J67</f>
        <v>56289.669999999991</v>
      </c>
      <c r="E30" s="24">
        <f t="shared" si="0"/>
        <v>-45867.05999999999</v>
      </c>
      <c r="G30" s="22">
        <v>44713</v>
      </c>
      <c r="H30" s="23">
        <f>+Income!K21</f>
        <v>10630</v>
      </c>
      <c r="I30" s="23">
        <f>+Expenditure!K67</f>
        <v>50635.33</v>
      </c>
      <c r="J30" s="24">
        <f t="shared" si="1"/>
        <v>-40005.33</v>
      </c>
      <c r="L30" s="22">
        <v>44713</v>
      </c>
      <c r="M30" s="24">
        <f t="shared" si="2"/>
        <v>-207.39000000000124</v>
      </c>
      <c r="N30" s="24">
        <f t="shared" si="3"/>
        <v>-5654.3399999999892</v>
      </c>
      <c r="O30" s="24">
        <f t="shared" si="4"/>
        <v>-5861.7299999999905</v>
      </c>
    </row>
    <row r="31" spans="1:15" ht="15.75" thickBot="1" x14ac:dyDescent="0.3">
      <c r="B31" s="22">
        <v>44743</v>
      </c>
      <c r="C31" s="23">
        <f>+Income!M21</f>
        <v>9593.48</v>
      </c>
      <c r="D31" s="23">
        <f>+Expenditure!M67</f>
        <v>42925.979999999989</v>
      </c>
      <c r="E31" s="24">
        <f t="shared" si="0"/>
        <v>-33332.499999999985</v>
      </c>
      <c r="G31" s="22">
        <v>44743</v>
      </c>
      <c r="H31" s="23">
        <f>+Income!N21</f>
        <v>10230</v>
      </c>
      <c r="I31" s="23">
        <f>+Expenditure!N67</f>
        <v>56859</v>
      </c>
      <c r="J31" s="24">
        <f t="shared" si="1"/>
        <v>-46629</v>
      </c>
      <c r="L31" s="22">
        <v>44743</v>
      </c>
      <c r="M31" s="24">
        <f t="shared" si="2"/>
        <v>-636.52000000000044</v>
      </c>
      <c r="N31" s="24">
        <f t="shared" si="3"/>
        <v>13933.020000000011</v>
      </c>
      <c r="O31" s="24">
        <f t="shared" si="4"/>
        <v>13296.500000000011</v>
      </c>
    </row>
    <row r="32" spans="1:15" ht="15.75" thickBot="1" x14ac:dyDescent="0.3">
      <c r="B32" s="22">
        <v>44774</v>
      </c>
      <c r="C32" s="23">
        <f>+Income!P21</f>
        <v>14583.18</v>
      </c>
      <c r="D32" s="23">
        <f>+Expenditure!P67</f>
        <v>38428.689999999988</v>
      </c>
      <c r="E32" s="24">
        <f t="shared" si="0"/>
        <v>-23845.509999999987</v>
      </c>
      <c r="G32" s="22">
        <v>44774</v>
      </c>
      <c r="H32" s="23">
        <f>+Income!Q21</f>
        <v>8130</v>
      </c>
      <c r="I32" s="23">
        <f>+Expenditure!Q67</f>
        <v>46036</v>
      </c>
      <c r="J32" s="24">
        <f t="shared" si="1"/>
        <v>-37906</v>
      </c>
      <c r="L32" s="22">
        <v>44774</v>
      </c>
      <c r="M32" s="24">
        <f t="shared" si="2"/>
        <v>6453.18</v>
      </c>
      <c r="N32" s="24">
        <f t="shared" si="3"/>
        <v>7607.3100000000122</v>
      </c>
      <c r="O32" s="24">
        <f t="shared" si="4"/>
        <v>14060.490000000013</v>
      </c>
    </row>
    <row r="33" spans="1:15" ht="15.75" thickBot="1" x14ac:dyDescent="0.3">
      <c r="B33" s="22">
        <v>44805</v>
      </c>
      <c r="C33" s="23">
        <f>+Income!S21</f>
        <v>286279.22000000003</v>
      </c>
      <c r="D33" s="23">
        <f>+Expenditure!S67</f>
        <v>37078.81</v>
      </c>
      <c r="E33" s="24">
        <f t="shared" si="0"/>
        <v>249200.41000000003</v>
      </c>
      <c r="G33" s="22">
        <v>44805</v>
      </c>
      <c r="H33" s="23">
        <f>+Income!T21</f>
        <v>287223</v>
      </c>
      <c r="I33" s="23">
        <f>+Expenditure!T67</f>
        <v>64886</v>
      </c>
      <c r="J33" s="24">
        <f t="shared" si="1"/>
        <v>222337</v>
      </c>
      <c r="L33" s="22">
        <v>44805</v>
      </c>
      <c r="M33" s="24">
        <f t="shared" si="2"/>
        <v>-943.77999999996973</v>
      </c>
      <c r="N33" s="24">
        <f t="shared" si="3"/>
        <v>27807.190000000002</v>
      </c>
      <c r="O33" s="24">
        <f t="shared" si="4"/>
        <v>26863.410000000033</v>
      </c>
    </row>
    <row r="34" spans="1:15" ht="15.75" thickBot="1" x14ac:dyDescent="0.3">
      <c r="B34" s="22">
        <v>44835</v>
      </c>
      <c r="C34" s="23">
        <f>+Income!V21</f>
        <v>7584.87</v>
      </c>
      <c r="D34" s="23">
        <f>+Expenditure!V67</f>
        <v>58956.98000000001</v>
      </c>
      <c r="E34" s="24">
        <f t="shared" si="0"/>
        <v>-51372.110000000008</v>
      </c>
      <c r="G34" s="22">
        <v>44835</v>
      </c>
      <c r="H34" s="23">
        <f>+Income!W21</f>
        <v>13980</v>
      </c>
      <c r="I34" s="23">
        <f>+Expenditure!W67</f>
        <v>68937</v>
      </c>
      <c r="J34" s="24">
        <f t="shared" si="1"/>
        <v>-54957</v>
      </c>
      <c r="L34" s="22">
        <v>44835</v>
      </c>
      <c r="M34" s="24">
        <f t="shared" si="2"/>
        <v>-6395.13</v>
      </c>
      <c r="N34" s="24">
        <f t="shared" si="3"/>
        <v>9980.0199999999895</v>
      </c>
      <c r="O34" s="24">
        <f t="shared" si="4"/>
        <v>3584.8899999999894</v>
      </c>
    </row>
    <row r="35" spans="1:15" ht="15.75" thickBot="1" x14ac:dyDescent="0.3">
      <c r="B35" s="22">
        <v>44866</v>
      </c>
      <c r="C35" s="23">
        <f>+Income!Y21</f>
        <v>36922.97</v>
      </c>
      <c r="D35" s="23">
        <f>+Expenditure!Y67</f>
        <v>51983.05999999999</v>
      </c>
      <c r="E35" s="24">
        <f t="shared" si="0"/>
        <v>-15060.089999999989</v>
      </c>
      <c r="G35" s="22">
        <v>44866</v>
      </c>
      <c r="H35" s="23">
        <f>+Income!Z21</f>
        <v>35631</v>
      </c>
      <c r="I35" s="23">
        <f>+Expenditure!Z67</f>
        <v>48860</v>
      </c>
      <c r="J35" s="24">
        <f t="shared" si="1"/>
        <v>-13229</v>
      </c>
      <c r="L35" s="22">
        <v>44866</v>
      </c>
      <c r="M35" s="24">
        <f t="shared" si="2"/>
        <v>1291.9700000000012</v>
      </c>
      <c r="N35" s="24">
        <f t="shared" si="3"/>
        <v>-3123.0599999999904</v>
      </c>
      <c r="O35" s="24">
        <f t="shared" si="4"/>
        <v>-1831.0899999999892</v>
      </c>
    </row>
    <row r="36" spans="1:15" ht="15.75" thickBot="1" x14ac:dyDescent="0.3">
      <c r="B36" s="22">
        <v>44896</v>
      </c>
      <c r="C36" s="23">
        <f>+Income!AB21</f>
        <v>7017.65</v>
      </c>
      <c r="D36" s="23">
        <f>+Expenditure!AB67</f>
        <v>73246.23000000001</v>
      </c>
      <c r="E36" s="24">
        <f t="shared" si="0"/>
        <v>-66228.580000000016</v>
      </c>
      <c r="G36" s="22">
        <v>44896</v>
      </c>
      <c r="H36" s="23">
        <f>+Income!AC21</f>
        <v>11631</v>
      </c>
      <c r="I36" s="23">
        <f>+Expenditure!AC67</f>
        <v>64742</v>
      </c>
      <c r="J36" s="24">
        <f t="shared" si="1"/>
        <v>-53111</v>
      </c>
      <c r="L36" s="22">
        <v>44896</v>
      </c>
      <c r="M36" s="24">
        <f t="shared" si="2"/>
        <v>-4613.3500000000004</v>
      </c>
      <c r="N36" s="24">
        <f t="shared" si="3"/>
        <v>-8504.2300000000105</v>
      </c>
      <c r="O36" s="24">
        <f t="shared" si="4"/>
        <v>-13117.580000000011</v>
      </c>
    </row>
    <row r="37" spans="1:15" ht="15.75" thickBot="1" x14ac:dyDescent="0.3">
      <c r="B37" s="22">
        <v>44927</v>
      </c>
      <c r="C37" s="23">
        <f>+Income!AE21</f>
        <v>14985.64</v>
      </c>
      <c r="D37" s="23">
        <f>+Expenditure!AE67</f>
        <v>42933.530000000006</v>
      </c>
      <c r="E37" s="24">
        <f t="shared" si="0"/>
        <v>-27947.890000000007</v>
      </c>
      <c r="G37" s="22">
        <v>44927</v>
      </c>
      <c r="H37" s="23">
        <f>+Income!AF21</f>
        <v>7431</v>
      </c>
      <c r="I37" s="23">
        <f>+Expenditure!AF67</f>
        <v>50911</v>
      </c>
      <c r="J37" s="24">
        <f t="shared" si="1"/>
        <v>-43480</v>
      </c>
      <c r="L37" s="22">
        <v>44927</v>
      </c>
      <c r="M37" s="24">
        <f t="shared" si="2"/>
        <v>7554.6399999999994</v>
      </c>
      <c r="N37" s="24">
        <f t="shared" si="3"/>
        <v>7977.4699999999939</v>
      </c>
      <c r="O37" s="24">
        <f t="shared" si="4"/>
        <v>15532.109999999993</v>
      </c>
    </row>
    <row r="38" spans="1:15" ht="15.75" thickBot="1" x14ac:dyDescent="0.3">
      <c r="B38" s="22">
        <v>44958</v>
      </c>
      <c r="C38" s="23">
        <f>+Income!AH21</f>
        <v>6180.27</v>
      </c>
      <c r="D38" s="23">
        <f>+Expenditure!AH67</f>
        <v>60380.14</v>
      </c>
      <c r="E38" s="24">
        <f t="shared" si="0"/>
        <v>-54199.869999999995</v>
      </c>
      <c r="G38" s="22">
        <v>44958</v>
      </c>
      <c r="H38" s="23">
        <f>+Income!AI21</f>
        <v>6531</v>
      </c>
      <c r="I38" s="23">
        <f>+Expenditure!AI67</f>
        <v>38382</v>
      </c>
      <c r="J38" s="24">
        <f t="shared" si="1"/>
        <v>-31851</v>
      </c>
      <c r="L38" s="22">
        <v>44958</v>
      </c>
      <c r="M38" s="24">
        <f t="shared" si="2"/>
        <v>-350.72999999999956</v>
      </c>
      <c r="N38" s="24">
        <f t="shared" si="3"/>
        <v>-21998.14</v>
      </c>
      <c r="O38" s="24">
        <f t="shared" si="4"/>
        <v>-22348.87</v>
      </c>
    </row>
    <row r="39" spans="1:15" ht="15.75" thickBot="1" x14ac:dyDescent="0.3">
      <c r="B39" s="22">
        <v>44986</v>
      </c>
      <c r="C39" s="23">
        <f>+Income!AK21</f>
        <v>10261.549999999999</v>
      </c>
      <c r="D39" s="23">
        <f>+Expenditure!AK67</f>
        <v>47321.390000000007</v>
      </c>
      <c r="E39" s="24">
        <f t="shared" si="0"/>
        <v>-37059.840000000011</v>
      </c>
      <c r="G39" s="22">
        <v>44986</v>
      </c>
      <c r="H39" s="23">
        <f>+Income!AL21</f>
        <v>8031</v>
      </c>
      <c r="I39" s="23">
        <f>+Expenditure!AL67</f>
        <v>59907</v>
      </c>
      <c r="J39" s="24">
        <f t="shared" si="1"/>
        <v>-51876</v>
      </c>
      <c r="L39" s="22">
        <v>44986</v>
      </c>
      <c r="M39" s="24">
        <f t="shared" si="2"/>
        <v>2230.5499999999993</v>
      </c>
      <c r="N39" s="24">
        <f t="shared" si="3"/>
        <v>12585.609999999993</v>
      </c>
      <c r="O39" s="24">
        <f t="shared" si="4"/>
        <v>14816.159999999993</v>
      </c>
    </row>
    <row r="40" spans="1:15" ht="15.75" hidden="1" thickBot="1" x14ac:dyDescent="0.3">
      <c r="B40" s="25"/>
      <c r="C40" s="23"/>
      <c r="D40" s="23"/>
      <c r="E40" s="24"/>
      <c r="G40" s="25"/>
      <c r="H40" s="23"/>
      <c r="I40" s="23"/>
      <c r="J40" s="24"/>
      <c r="L40" s="25"/>
      <c r="M40" s="24"/>
      <c r="N40" s="24"/>
      <c r="O40" s="24"/>
    </row>
    <row r="41" spans="1:15" ht="15.75" thickBot="1" x14ac:dyDescent="0.3">
      <c r="A41" t="s">
        <v>104</v>
      </c>
      <c r="B41" s="25" t="s">
        <v>100</v>
      </c>
      <c r="C41" s="26">
        <f>SUM(C28:C40)</f>
        <v>714155.61</v>
      </c>
      <c r="D41" s="26">
        <f>SUM(D28:D40)</f>
        <v>585324.2300000001</v>
      </c>
      <c r="E41" s="24">
        <f>SUM(E28:E40)</f>
        <v>128831.38000000002</v>
      </c>
      <c r="G41" s="25" t="s">
        <v>98</v>
      </c>
      <c r="H41" s="23">
        <f>SUM(H28:H38)</f>
        <v>694270.5</v>
      </c>
      <c r="I41" s="23">
        <f>SUM(I28:I38)</f>
        <v>588343.98</v>
      </c>
      <c r="J41" s="24">
        <f>H41-I41</f>
        <v>105926.52000000002</v>
      </c>
      <c r="L41" s="25" t="s">
        <v>98</v>
      </c>
      <c r="M41" s="24">
        <f>SUM(M28:M38)</f>
        <v>9623.5600000000122</v>
      </c>
      <c r="N41" s="24">
        <f>SUM(N28:N38)</f>
        <v>50341.140000000029</v>
      </c>
      <c r="O41" s="24">
        <f>SUM(O28:O38)</f>
        <v>59964.700000000012</v>
      </c>
    </row>
    <row r="42" spans="1:15" ht="15.75" thickBot="1" x14ac:dyDescent="0.3">
      <c r="G42" s="25" t="s">
        <v>99</v>
      </c>
      <c r="H42" s="26">
        <f>SUM(H28:H40)</f>
        <v>702301.5</v>
      </c>
      <c r="I42" s="26">
        <f>SUM(I28:I40)</f>
        <v>648250.98</v>
      </c>
      <c r="J42" s="24">
        <f>SUM($J$28:$J$40)</f>
        <v>54050.51999999996</v>
      </c>
      <c r="L42" s="25" t="s">
        <v>99</v>
      </c>
      <c r="M42" s="24">
        <f>SUM($M$28:$M$40)</f>
        <v>11854.110000000011</v>
      </c>
      <c r="N42" s="24">
        <f>SUM($N$28:$N$40)</f>
        <v>62926.750000000022</v>
      </c>
      <c r="O42" s="24">
        <f>SUM($O$28:$O$40)</f>
        <v>74780.86</v>
      </c>
    </row>
    <row r="44" spans="1:15" hidden="1" x14ac:dyDescent="0.25">
      <c r="A44" s="41" t="s">
        <v>106</v>
      </c>
      <c r="B44" s="41"/>
      <c r="C44" s="42">
        <f>+Income!AO21</f>
        <v>714155.61</v>
      </c>
      <c r="D44" s="42">
        <f>+Expenditure!AO67</f>
        <v>585324.22999999975</v>
      </c>
    </row>
    <row r="45" spans="1:15" hidden="1" x14ac:dyDescent="0.25">
      <c r="A45" s="41"/>
      <c r="B45" s="41"/>
      <c r="C45" s="43">
        <f>+C41-C44</f>
        <v>0</v>
      </c>
      <c r="D45" s="43">
        <f>+D41-D44</f>
        <v>0</v>
      </c>
    </row>
    <row r="46" spans="1:15" x14ac:dyDescent="0.25">
      <c r="D46" s="26"/>
    </row>
  </sheetData>
  <mergeCells count="3">
    <mergeCell ref="B25:E25"/>
    <mergeCell ref="G25:J25"/>
    <mergeCell ref="L25:O25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8D75B-975B-4EC2-8433-871763A0E043}">
  <dimension ref="A1:AR25"/>
  <sheetViews>
    <sheetView zoomScaleNormal="100" zoomScaleSheetLayoutView="100" workbookViewId="0">
      <pane xSplit="2" ySplit="1" topLeftCell="U2" activePane="bottomRight" state="frozen"/>
      <selection pane="topRight" activeCell="C1" sqref="C1"/>
      <selection pane="bottomLeft" activeCell="A2" sqref="A2"/>
      <selection pane="bottomRight" activeCell="AH8" sqref="AH8"/>
    </sheetView>
  </sheetViews>
  <sheetFormatPr defaultColWidth="9.140625" defaultRowHeight="15" x14ac:dyDescent="0.25"/>
  <cols>
    <col min="1" max="1" width="26.140625" style="49" bestFit="1" customWidth="1"/>
    <col min="2" max="2" width="11.140625" style="49" bestFit="1" customWidth="1"/>
    <col min="3" max="3" width="4.5703125" style="49" customWidth="1"/>
    <col min="4" max="5" width="8" style="49" bestFit="1" customWidth="1"/>
    <col min="6" max="6" width="7.140625" style="49" bestFit="1" customWidth="1"/>
    <col min="7" max="8" width="7" style="49" bestFit="1" customWidth="1"/>
    <col min="9" max="9" width="7.140625" style="49" bestFit="1" customWidth="1"/>
    <col min="10" max="11" width="7" style="49" bestFit="1" customWidth="1"/>
    <col min="12" max="12" width="7.140625" style="49" bestFit="1" customWidth="1"/>
    <col min="13" max="13" width="6" style="49" bestFit="1" customWidth="1"/>
    <col min="14" max="14" width="7" style="49" bestFit="1" customWidth="1"/>
    <col min="15" max="15" width="7.140625" style="49" bestFit="1" customWidth="1"/>
    <col min="16" max="16" width="7" style="49" bestFit="1" customWidth="1"/>
    <col min="17" max="17" width="6.42578125" style="49" bestFit="1" customWidth="1"/>
    <col min="18" max="18" width="7.140625" style="49" bestFit="1" customWidth="1"/>
    <col min="19" max="20" width="8" style="49" bestFit="1" customWidth="1"/>
    <col min="21" max="21" width="7.140625" style="49" bestFit="1" customWidth="1"/>
    <col min="22" max="23" width="7" style="49" bestFit="1" customWidth="1"/>
    <col min="24" max="24" width="7.140625" style="49" bestFit="1" customWidth="1"/>
    <col min="25" max="26" width="7" style="49" bestFit="1" customWidth="1"/>
    <col min="27" max="27" width="7.140625" style="49" bestFit="1" customWidth="1"/>
    <col min="28" max="28" width="5.85546875" style="49" bestFit="1" customWidth="1"/>
    <col min="29" max="29" width="7" style="49" bestFit="1" customWidth="1"/>
    <col min="30" max="30" width="7.140625" style="49" bestFit="1" customWidth="1"/>
    <col min="31" max="31" width="6.7109375" style="49" bestFit="1" customWidth="1"/>
    <col min="32" max="32" width="6.42578125" style="49" bestFit="1" customWidth="1"/>
    <col min="33" max="33" width="7.140625" style="49" bestFit="1" customWidth="1"/>
    <col min="34" max="34" width="5.85546875" style="49" bestFit="1" customWidth="1"/>
    <col min="35" max="35" width="6.42578125" style="49" bestFit="1" customWidth="1"/>
    <col min="36" max="36" width="7.140625" style="49" bestFit="1" customWidth="1"/>
    <col min="37" max="37" width="7" style="49" bestFit="1" customWidth="1"/>
    <col min="38" max="38" width="6.42578125" style="49" bestFit="1" customWidth="1"/>
    <col min="39" max="39" width="7.140625" style="49" bestFit="1" customWidth="1"/>
    <col min="40" max="40" width="4.5703125" style="49" customWidth="1"/>
    <col min="41" max="41" width="10.85546875" style="49" bestFit="1" customWidth="1"/>
    <col min="42" max="42" width="11" style="49" bestFit="1" customWidth="1"/>
    <col min="43" max="43" width="8.85546875" style="49" bestFit="1" customWidth="1"/>
    <col min="44" max="44" width="8" style="49" bestFit="1" customWidth="1"/>
    <col min="45" max="16384" width="9.140625" style="49"/>
  </cols>
  <sheetData>
    <row r="1" spans="1:44" ht="27.75" customHeight="1" thickBot="1" x14ac:dyDescent="0.3">
      <c r="A1" s="102"/>
      <c r="B1" s="102"/>
      <c r="C1" s="102"/>
      <c r="D1" s="101" t="s">
        <v>1</v>
      </c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102"/>
      <c r="AO1" s="102"/>
      <c r="AP1" s="102"/>
      <c r="AQ1" s="102"/>
      <c r="AR1" s="102"/>
    </row>
    <row r="2" spans="1:44" x14ac:dyDescent="0.25">
      <c r="A2" s="103" t="s">
        <v>0</v>
      </c>
      <c r="B2" s="103" t="s">
        <v>77</v>
      </c>
      <c r="C2" s="50"/>
      <c r="D2" s="98">
        <v>44652</v>
      </c>
      <c r="E2" s="99"/>
      <c r="F2" s="100"/>
      <c r="G2" s="98">
        <v>44682</v>
      </c>
      <c r="H2" s="99"/>
      <c r="I2" s="100"/>
      <c r="J2" s="98">
        <v>44713</v>
      </c>
      <c r="K2" s="99"/>
      <c r="L2" s="100"/>
      <c r="M2" s="98">
        <v>44743</v>
      </c>
      <c r="N2" s="99"/>
      <c r="O2" s="100"/>
      <c r="P2" s="98">
        <v>44774</v>
      </c>
      <c r="Q2" s="99"/>
      <c r="R2" s="100"/>
      <c r="S2" s="98">
        <v>44805</v>
      </c>
      <c r="T2" s="99"/>
      <c r="U2" s="100"/>
      <c r="V2" s="98">
        <v>44835</v>
      </c>
      <c r="W2" s="99"/>
      <c r="X2" s="100"/>
      <c r="Y2" s="98">
        <v>44866</v>
      </c>
      <c r="Z2" s="99"/>
      <c r="AA2" s="100"/>
      <c r="AB2" s="98">
        <v>44896</v>
      </c>
      <c r="AC2" s="99"/>
      <c r="AD2" s="100"/>
      <c r="AE2" s="98">
        <v>44927</v>
      </c>
      <c r="AF2" s="99"/>
      <c r="AG2" s="100"/>
      <c r="AH2" s="98">
        <v>44958</v>
      </c>
      <c r="AI2" s="99"/>
      <c r="AJ2" s="100"/>
      <c r="AK2" s="98">
        <v>44986</v>
      </c>
      <c r="AL2" s="99"/>
      <c r="AM2" s="100"/>
      <c r="AN2" s="50"/>
      <c r="AO2" s="51" t="s">
        <v>115</v>
      </c>
      <c r="AP2" s="51" t="s">
        <v>115</v>
      </c>
      <c r="AQ2" s="103" t="s">
        <v>15</v>
      </c>
      <c r="AR2" s="52" t="s">
        <v>78</v>
      </c>
    </row>
    <row r="3" spans="1:44" x14ac:dyDescent="0.25">
      <c r="A3" s="104"/>
      <c r="B3" s="104"/>
      <c r="C3" s="50"/>
      <c r="D3" s="53" t="s">
        <v>14</v>
      </c>
      <c r="E3" s="54" t="s">
        <v>18</v>
      </c>
      <c r="F3" s="55" t="s">
        <v>15</v>
      </c>
      <c r="G3" s="53" t="s">
        <v>14</v>
      </c>
      <c r="H3" s="54" t="s">
        <v>18</v>
      </c>
      <c r="I3" s="55" t="s">
        <v>15</v>
      </c>
      <c r="J3" s="53" t="s">
        <v>14</v>
      </c>
      <c r="K3" s="54" t="s">
        <v>18</v>
      </c>
      <c r="L3" s="55" t="s">
        <v>15</v>
      </c>
      <c r="M3" s="53" t="s">
        <v>14</v>
      </c>
      <c r="N3" s="54" t="s">
        <v>18</v>
      </c>
      <c r="O3" s="56" t="s">
        <v>15</v>
      </c>
      <c r="P3" s="53" t="s">
        <v>14</v>
      </c>
      <c r="Q3" s="54" t="s">
        <v>18</v>
      </c>
      <c r="R3" s="55" t="s">
        <v>15</v>
      </c>
      <c r="S3" s="53" t="s">
        <v>14</v>
      </c>
      <c r="T3" s="54" t="s">
        <v>18</v>
      </c>
      <c r="U3" s="55" t="s">
        <v>15</v>
      </c>
      <c r="V3" s="53" t="s">
        <v>14</v>
      </c>
      <c r="W3" s="54" t="s">
        <v>18</v>
      </c>
      <c r="X3" s="55" t="s">
        <v>15</v>
      </c>
      <c r="Y3" s="53" t="s">
        <v>14</v>
      </c>
      <c r="Z3" s="54" t="s">
        <v>18</v>
      </c>
      <c r="AA3" s="55" t="s">
        <v>15</v>
      </c>
      <c r="AB3" s="53" t="s">
        <v>14</v>
      </c>
      <c r="AC3" s="54" t="s">
        <v>18</v>
      </c>
      <c r="AD3" s="55" t="s">
        <v>15</v>
      </c>
      <c r="AE3" s="53" t="s">
        <v>14</v>
      </c>
      <c r="AF3" s="54" t="s">
        <v>18</v>
      </c>
      <c r="AG3" s="55" t="s">
        <v>15</v>
      </c>
      <c r="AH3" s="53" t="s">
        <v>14</v>
      </c>
      <c r="AI3" s="54" t="s">
        <v>18</v>
      </c>
      <c r="AJ3" s="55" t="s">
        <v>15</v>
      </c>
      <c r="AK3" s="53" t="s">
        <v>14</v>
      </c>
      <c r="AL3" s="54" t="s">
        <v>18</v>
      </c>
      <c r="AM3" s="55" t="s">
        <v>15</v>
      </c>
      <c r="AN3" s="50"/>
      <c r="AO3" s="57" t="s">
        <v>14</v>
      </c>
      <c r="AP3" s="58" t="s">
        <v>16</v>
      </c>
      <c r="AQ3" s="104"/>
      <c r="AR3" s="52" t="s">
        <v>17</v>
      </c>
    </row>
    <row r="4" spans="1:44" x14ac:dyDescent="0.25">
      <c r="A4" s="59" t="s">
        <v>2</v>
      </c>
      <c r="B4" s="64">
        <v>561187</v>
      </c>
      <c r="C4" s="61"/>
      <c r="D4" s="66">
        <v>280593.67</v>
      </c>
      <c r="E4" s="64">
        <v>280593.5</v>
      </c>
      <c r="F4" s="67"/>
      <c r="G4" s="66"/>
      <c r="H4" s="64"/>
      <c r="I4" s="67"/>
      <c r="J4" s="66"/>
      <c r="K4" s="64"/>
      <c r="L4" s="67"/>
      <c r="M4" s="66"/>
      <c r="N4" s="64"/>
      <c r="O4" s="68"/>
      <c r="P4" s="66"/>
      <c r="Q4" s="64"/>
      <c r="R4" s="67"/>
      <c r="S4" s="66">
        <v>280593.67</v>
      </c>
      <c r="T4" s="64">
        <v>280593</v>
      </c>
      <c r="U4" s="67">
        <f>S4-T4</f>
        <v>0.66999999998370185</v>
      </c>
      <c r="V4" s="66"/>
      <c r="W4" s="64"/>
      <c r="X4" s="67"/>
      <c r="Y4" s="66"/>
      <c r="Z4" s="64"/>
      <c r="AA4" s="67"/>
      <c r="AB4" s="66"/>
      <c r="AC4" s="64"/>
      <c r="AD4" s="67"/>
      <c r="AE4" s="66"/>
      <c r="AF4" s="64"/>
      <c r="AG4" s="67"/>
      <c r="AH4" s="66"/>
      <c r="AI4" s="64"/>
      <c r="AJ4" s="67"/>
      <c r="AK4" s="66"/>
      <c r="AL4" s="64"/>
      <c r="AM4" s="67"/>
      <c r="AN4" s="61"/>
      <c r="AO4" s="79">
        <f>SUM(D4,G4,J4,M4+P4+S4+V4+Y4+AB4+AE4+AH4+AK4)</f>
        <v>561187.34</v>
      </c>
      <c r="AP4" s="64">
        <f>SUM(E4,H4,K4,N4,Q4,T4+W4+Z4+AC4+AF4+AI4+AL4)</f>
        <v>561186.5</v>
      </c>
      <c r="AQ4" s="64">
        <f>AO4-AP4</f>
        <v>0.83999999996740371</v>
      </c>
      <c r="AR4" s="64">
        <f t="shared" ref="AR4:AR18" si="0">SUM(E4,H4,K4,N4,Q4,T4,W4,Z4,AC4,AF4,AI4,AL4)</f>
        <v>561186.5</v>
      </c>
    </row>
    <row r="5" spans="1:44" x14ac:dyDescent="0.25">
      <c r="A5" s="59" t="s">
        <v>112</v>
      </c>
      <c r="B5" s="64">
        <v>65</v>
      </c>
      <c r="C5" s="61"/>
      <c r="D5" s="66">
        <v>4.05</v>
      </c>
      <c r="E5" s="64">
        <v>5</v>
      </c>
      <c r="F5" s="67">
        <f t="shared" ref="F5:F11" si="1">D5-E5</f>
        <v>-0.95000000000000018</v>
      </c>
      <c r="G5" s="66">
        <v>4.18</v>
      </c>
      <c r="H5" s="64">
        <v>5</v>
      </c>
      <c r="I5" s="67">
        <f>G5-H5</f>
        <v>-0.82000000000000028</v>
      </c>
      <c r="J5" s="66">
        <v>5.64</v>
      </c>
      <c r="K5" s="64">
        <v>5</v>
      </c>
      <c r="L5" s="67">
        <f>J5-K5</f>
        <v>0.63999999999999968</v>
      </c>
      <c r="M5" s="66">
        <v>5.49</v>
      </c>
      <c r="N5" s="64">
        <v>5</v>
      </c>
      <c r="O5" s="68">
        <f>M5-N5</f>
        <v>0.49000000000000021</v>
      </c>
      <c r="P5" s="66">
        <v>5.4</v>
      </c>
      <c r="Q5" s="64">
        <v>5</v>
      </c>
      <c r="R5" s="67">
        <f>P5-Q5</f>
        <v>0.40000000000000036</v>
      </c>
      <c r="S5" s="66">
        <v>30.53</v>
      </c>
      <c r="T5" s="64">
        <v>5</v>
      </c>
      <c r="U5" s="67">
        <f>S5-T5</f>
        <v>25.53</v>
      </c>
      <c r="V5" s="66">
        <v>33.200000000000003</v>
      </c>
      <c r="W5" s="64">
        <v>5</v>
      </c>
      <c r="X5" s="67">
        <f>V5-W5</f>
        <v>28.200000000000003</v>
      </c>
      <c r="Y5" s="66">
        <v>101.12</v>
      </c>
      <c r="Z5" s="64">
        <v>6</v>
      </c>
      <c r="AA5" s="67">
        <f>Y5-Z5</f>
        <v>95.12</v>
      </c>
      <c r="AB5" s="66">
        <v>198</v>
      </c>
      <c r="AC5" s="64">
        <v>6</v>
      </c>
      <c r="AD5" s="67">
        <f>AB5-AC5</f>
        <v>192</v>
      </c>
      <c r="AE5" s="66">
        <v>300.24</v>
      </c>
      <c r="AF5" s="64">
        <v>6</v>
      </c>
      <c r="AG5" s="67">
        <f>AE5-AF5</f>
        <v>294.24</v>
      </c>
      <c r="AH5" s="66">
        <v>374.91</v>
      </c>
      <c r="AI5" s="64">
        <v>6</v>
      </c>
      <c r="AJ5" s="67">
        <f>AH5-AI5</f>
        <v>368.91</v>
      </c>
      <c r="AK5" s="66">
        <v>324.52</v>
      </c>
      <c r="AL5" s="64">
        <v>6</v>
      </c>
      <c r="AM5" s="67">
        <f>AK5-AL5</f>
        <v>318.52</v>
      </c>
      <c r="AN5" s="61"/>
      <c r="AO5" s="79">
        <f t="shared" ref="AO5:AO16" si="2">SUM(D5,G5,J5,M5+P5+S5+V5+Y5+AB5+AE5+AH5+AK5)</f>
        <v>1387.28</v>
      </c>
      <c r="AP5" s="64">
        <f t="shared" ref="AP5:AP19" si="3">SUM(E5,H5,K5,N5,Q5,T5+W5+Z5+AC5+AF5+AI5+AL5)</f>
        <v>65</v>
      </c>
      <c r="AQ5" s="64">
        <f t="shared" ref="AQ5:AQ19" si="4">AO5-AP5</f>
        <v>1322.28</v>
      </c>
      <c r="AR5" s="64">
        <f t="shared" si="0"/>
        <v>65</v>
      </c>
    </row>
    <row r="6" spans="1:44" x14ac:dyDescent="0.25">
      <c r="A6" s="59" t="s">
        <v>3</v>
      </c>
      <c r="B6" s="64">
        <v>1500</v>
      </c>
      <c r="C6" s="61"/>
      <c r="D6" s="66">
        <v>138</v>
      </c>
      <c r="E6" s="64">
        <v>125</v>
      </c>
      <c r="F6" s="67">
        <f t="shared" si="1"/>
        <v>13</v>
      </c>
      <c r="G6" s="66">
        <v>186</v>
      </c>
      <c r="H6" s="64">
        <v>125</v>
      </c>
      <c r="I6" s="67">
        <f t="shared" ref="I6:I19" si="5">G6-H6</f>
        <v>61</v>
      </c>
      <c r="J6" s="66">
        <v>135</v>
      </c>
      <c r="K6" s="64">
        <v>125</v>
      </c>
      <c r="L6" s="67">
        <f t="shared" ref="L6:L18" si="6">J6-K6</f>
        <v>10</v>
      </c>
      <c r="M6" s="66">
        <v>65</v>
      </c>
      <c r="N6" s="64">
        <v>125</v>
      </c>
      <c r="O6" s="68">
        <f t="shared" ref="O6:O15" si="7">M6-N6</f>
        <v>-60</v>
      </c>
      <c r="P6" s="66">
        <v>85</v>
      </c>
      <c r="Q6" s="64">
        <v>125</v>
      </c>
      <c r="R6" s="67">
        <f t="shared" ref="R6:R17" si="8">P6-Q6</f>
        <v>-40</v>
      </c>
      <c r="S6" s="66">
        <v>111</v>
      </c>
      <c r="T6" s="64">
        <v>125</v>
      </c>
      <c r="U6" s="67">
        <f t="shared" ref="U6:U15" si="9">S6-T6</f>
        <v>-14</v>
      </c>
      <c r="V6" s="66">
        <v>163.80000000000001</v>
      </c>
      <c r="W6" s="64">
        <v>125</v>
      </c>
      <c r="X6" s="67">
        <f t="shared" ref="X6:X14" si="10">V6-W6</f>
        <v>38.800000000000011</v>
      </c>
      <c r="Y6" s="66">
        <v>123</v>
      </c>
      <c r="Z6" s="64">
        <v>125</v>
      </c>
      <c r="AA6" s="67">
        <f t="shared" ref="AA6:AA17" si="11">Y6-Z6</f>
        <v>-2</v>
      </c>
      <c r="AB6" s="66">
        <v>135</v>
      </c>
      <c r="AC6" s="64">
        <v>125</v>
      </c>
      <c r="AD6" s="67">
        <f t="shared" ref="AD6:AD15" si="12">AB6-AC6</f>
        <v>10</v>
      </c>
      <c r="AE6" s="66"/>
      <c r="AF6" s="64">
        <v>125</v>
      </c>
      <c r="AG6" s="67">
        <f t="shared" ref="AG6:AG17" si="13">AE6-AF6</f>
        <v>-125</v>
      </c>
      <c r="AH6" s="66"/>
      <c r="AI6" s="64">
        <v>125</v>
      </c>
      <c r="AJ6" s="67">
        <f t="shared" ref="AJ6:AJ18" si="14">AH6-AI6</f>
        <v>-125</v>
      </c>
      <c r="AK6" s="66">
        <v>156</v>
      </c>
      <c r="AL6" s="64">
        <v>125</v>
      </c>
      <c r="AM6" s="67">
        <f t="shared" ref="AM6:AM18" si="15">AK6-AL6</f>
        <v>31</v>
      </c>
      <c r="AN6" s="61"/>
      <c r="AO6" s="79">
        <f t="shared" si="2"/>
        <v>1297.8</v>
      </c>
      <c r="AP6" s="64">
        <f t="shared" si="3"/>
        <v>1500</v>
      </c>
      <c r="AQ6" s="64">
        <f t="shared" si="4"/>
        <v>-202.20000000000005</v>
      </c>
      <c r="AR6" s="64">
        <f t="shared" si="0"/>
        <v>1500</v>
      </c>
    </row>
    <row r="7" spans="1:44" x14ac:dyDescent="0.25">
      <c r="A7" s="59" t="s">
        <v>4</v>
      </c>
      <c r="B7" s="64">
        <v>1200</v>
      </c>
      <c r="C7" s="61"/>
      <c r="D7" s="66"/>
      <c r="E7" s="64"/>
      <c r="F7" s="67"/>
      <c r="G7" s="66"/>
      <c r="H7" s="64"/>
      <c r="I7" s="67"/>
      <c r="J7" s="66"/>
      <c r="K7" s="64"/>
      <c r="L7" s="67"/>
      <c r="M7" s="66"/>
      <c r="N7" s="64"/>
      <c r="O7" s="68"/>
      <c r="P7" s="66"/>
      <c r="Q7" s="64"/>
      <c r="R7" s="67"/>
      <c r="S7" s="66">
        <v>1088</v>
      </c>
      <c r="T7" s="64"/>
      <c r="U7" s="67">
        <f t="shared" si="9"/>
        <v>1088</v>
      </c>
      <c r="V7" s="66">
        <v>256</v>
      </c>
      <c r="W7" s="64">
        <v>1200</v>
      </c>
      <c r="X7" s="67">
        <f t="shared" si="10"/>
        <v>-944</v>
      </c>
      <c r="Y7" s="66"/>
      <c r="Z7" s="64"/>
      <c r="AA7" s="67"/>
      <c r="AB7" s="66">
        <v>32</v>
      </c>
      <c r="AC7" s="64"/>
      <c r="AD7" s="67">
        <f t="shared" si="12"/>
        <v>32</v>
      </c>
      <c r="AE7" s="66"/>
      <c r="AF7" s="64"/>
      <c r="AG7" s="67"/>
      <c r="AH7" s="66"/>
      <c r="AI7" s="64"/>
      <c r="AJ7" s="67"/>
      <c r="AK7" s="66"/>
      <c r="AL7" s="64"/>
      <c r="AM7" s="67"/>
      <c r="AN7" s="61"/>
      <c r="AO7" s="79">
        <f t="shared" si="2"/>
        <v>1376</v>
      </c>
      <c r="AP7" s="64">
        <f t="shared" si="3"/>
        <v>1200</v>
      </c>
      <c r="AQ7" s="64">
        <f t="shared" si="4"/>
        <v>176</v>
      </c>
      <c r="AR7" s="64">
        <f t="shared" si="0"/>
        <v>1200</v>
      </c>
    </row>
    <row r="8" spans="1:44" x14ac:dyDescent="0.25">
      <c r="A8" s="59" t="s">
        <v>5</v>
      </c>
      <c r="B8" s="64">
        <v>15000</v>
      </c>
      <c r="C8" s="61"/>
      <c r="D8" s="66">
        <v>7329.99</v>
      </c>
      <c r="E8" s="64">
        <v>6000</v>
      </c>
      <c r="F8" s="67">
        <f t="shared" si="1"/>
        <v>1329.9899999999998</v>
      </c>
      <c r="G8" s="66">
        <v>4726.3</v>
      </c>
      <c r="H8" s="64">
        <v>4000</v>
      </c>
      <c r="I8" s="67">
        <f t="shared" si="5"/>
        <v>726.30000000000018</v>
      </c>
      <c r="J8" s="66">
        <v>1200</v>
      </c>
      <c r="K8" s="64">
        <v>2000</v>
      </c>
      <c r="L8" s="67">
        <f t="shared" si="6"/>
        <v>-800</v>
      </c>
      <c r="M8" s="66">
        <v>700</v>
      </c>
      <c r="N8" s="64">
        <v>2000</v>
      </c>
      <c r="O8" s="68">
        <f t="shared" si="7"/>
        <v>-1300</v>
      </c>
      <c r="P8" s="66">
        <v>1200</v>
      </c>
      <c r="Q8" s="64">
        <v>500</v>
      </c>
      <c r="R8" s="67">
        <f t="shared" si="8"/>
        <v>700</v>
      </c>
      <c r="S8" s="66"/>
      <c r="T8" s="64">
        <v>500</v>
      </c>
      <c r="U8" s="67">
        <f t="shared" si="9"/>
        <v>-500</v>
      </c>
      <c r="V8" s="66"/>
      <c r="W8" s="64"/>
      <c r="X8" s="67"/>
      <c r="Y8" s="66"/>
      <c r="Z8" s="64"/>
      <c r="AA8" s="67"/>
      <c r="AB8" s="66"/>
      <c r="AC8" s="64"/>
      <c r="AD8" s="67"/>
      <c r="AE8" s="66"/>
      <c r="AF8" s="64"/>
      <c r="AG8" s="67"/>
      <c r="AH8" s="66"/>
      <c r="AI8" s="64"/>
      <c r="AJ8" s="67"/>
      <c r="AK8" s="66"/>
      <c r="AL8" s="64"/>
      <c r="AM8" s="67"/>
      <c r="AN8" s="61"/>
      <c r="AO8" s="79">
        <f t="shared" si="2"/>
        <v>15156.29</v>
      </c>
      <c r="AP8" s="64">
        <f t="shared" si="3"/>
        <v>15000</v>
      </c>
      <c r="AQ8" s="64">
        <f t="shared" si="4"/>
        <v>156.29000000000087</v>
      </c>
      <c r="AR8" s="64">
        <f t="shared" si="0"/>
        <v>15000</v>
      </c>
    </row>
    <row r="9" spans="1:44" x14ac:dyDescent="0.25">
      <c r="A9" s="59" t="s">
        <v>6</v>
      </c>
      <c r="B9" s="64">
        <v>25000</v>
      </c>
      <c r="C9" s="61" t="s">
        <v>105</v>
      </c>
      <c r="D9" s="66">
        <v>1130.28</v>
      </c>
      <c r="E9" s="64">
        <v>1500</v>
      </c>
      <c r="F9" s="67">
        <f t="shared" si="1"/>
        <v>-369.72</v>
      </c>
      <c r="G9" s="66">
        <v>1568.28</v>
      </c>
      <c r="H9" s="64">
        <v>1500</v>
      </c>
      <c r="I9" s="67">
        <f t="shared" si="5"/>
        <v>68.279999999999973</v>
      </c>
      <c r="J9" s="66">
        <v>2218.64</v>
      </c>
      <c r="K9" s="64">
        <v>2000</v>
      </c>
      <c r="L9" s="67">
        <f t="shared" si="6"/>
        <v>218.63999999999987</v>
      </c>
      <c r="M9" s="66">
        <v>925.91</v>
      </c>
      <c r="N9" s="64">
        <v>2000</v>
      </c>
      <c r="O9" s="68">
        <f t="shared" si="7"/>
        <v>-1074.0900000000001</v>
      </c>
      <c r="P9" s="66">
        <v>2546.9899999999998</v>
      </c>
      <c r="Q9" s="64">
        <v>2000</v>
      </c>
      <c r="R9" s="67">
        <f t="shared" si="8"/>
        <v>546.98999999999978</v>
      </c>
      <c r="S9" s="66">
        <v>1252.52</v>
      </c>
      <c r="T9" s="64">
        <v>1500</v>
      </c>
      <c r="U9" s="67">
        <f t="shared" si="9"/>
        <v>-247.48000000000002</v>
      </c>
      <c r="V9" s="66">
        <v>2823.2</v>
      </c>
      <c r="W9" s="64">
        <v>1500</v>
      </c>
      <c r="X9" s="67">
        <f t="shared" si="10"/>
        <v>1323.1999999999998</v>
      </c>
      <c r="Y9" s="66">
        <v>6985.94</v>
      </c>
      <c r="Z9" s="64">
        <v>5000</v>
      </c>
      <c r="AA9" s="67">
        <f t="shared" si="11"/>
        <v>1985.9399999999996</v>
      </c>
      <c r="AB9" s="66">
        <v>3954.98</v>
      </c>
      <c r="AC9" s="64">
        <v>5000</v>
      </c>
      <c r="AD9" s="67">
        <f t="shared" si="12"/>
        <v>-1045.02</v>
      </c>
      <c r="AE9" s="66">
        <v>857.6</v>
      </c>
      <c r="AF9" s="64">
        <v>1000</v>
      </c>
      <c r="AG9" s="67">
        <f t="shared" si="13"/>
        <v>-142.39999999999998</v>
      </c>
      <c r="AH9" s="66">
        <v>1344.78</v>
      </c>
      <c r="AI9" s="64">
        <v>1000</v>
      </c>
      <c r="AJ9" s="67">
        <f t="shared" si="14"/>
        <v>344.78</v>
      </c>
      <c r="AK9" s="66">
        <v>1127.3699999999999</v>
      </c>
      <c r="AL9" s="64">
        <v>1000</v>
      </c>
      <c r="AM9" s="67">
        <f t="shared" si="15"/>
        <v>127.36999999999989</v>
      </c>
      <c r="AN9" s="61"/>
      <c r="AO9" s="79">
        <f t="shared" si="2"/>
        <v>26736.489999999998</v>
      </c>
      <c r="AP9" s="64">
        <f t="shared" si="3"/>
        <v>25000</v>
      </c>
      <c r="AQ9" s="64">
        <f t="shared" si="4"/>
        <v>1736.489999999998</v>
      </c>
      <c r="AR9" s="64">
        <f t="shared" si="0"/>
        <v>25000</v>
      </c>
    </row>
    <row r="10" spans="1:44" x14ac:dyDescent="0.25">
      <c r="A10" s="59" t="s">
        <v>7</v>
      </c>
      <c r="B10" s="64">
        <v>25000</v>
      </c>
      <c r="C10" s="61" t="s">
        <v>105</v>
      </c>
      <c r="D10" s="66">
        <v>2675</v>
      </c>
      <c r="E10" s="64">
        <v>1500</v>
      </c>
      <c r="F10" s="67">
        <f t="shared" si="1"/>
        <v>1175</v>
      </c>
      <c r="G10" s="66">
        <v>3208.17</v>
      </c>
      <c r="H10" s="64">
        <v>2500</v>
      </c>
      <c r="I10" s="67">
        <f t="shared" si="5"/>
        <v>708.17000000000007</v>
      </c>
      <c r="J10" s="66">
        <v>2080</v>
      </c>
      <c r="K10" s="64">
        <v>2000</v>
      </c>
      <c r="L10" s="67">
        <f t="shared" si="6"/>
        <v>80</v>
      </c>
      <c r="M10" s="66">
        <v>5453.33</v>
      </c>
      <c r="N10" s="64">
        <v>3000</v>
      </c>
      <c r="O10" s="68">
        <f t="shared" si="7"/>
        <v>2453.33</v>
      </c>
      <c r="P10" s="66">
        <v>7610</v>
      </c>
      <c r="Q10" s="64">
        <v>3000</v>
      </c>
      <c r="R10" s="67">
        <f t="shared" si="8"/>
        <v>4610</v>
      </c>
      <c r="S10" s="66">
        <v>1948.5</v>
      </c>
      <c r="T10" s="64">
        <v>2000</v>
      </c>
      <c r="U10" s="67">
        <f t="shared" si="9"/>
        <v>-51.5</v>
      </c>
      <c r="V10" s="66">
        <v>1821.17</v>
      </c>
      <c r="W10" s="64">
        <v>2000</v>
      </c>
      <c r="X10" s="67">
        <f t="shared" si="10"/>
        <v>-178.82999999999993</v>
      </c>
      <c r="Y10" s="66">
        <v>436.78</v>
      </c>
      <c r="Z10" s="64">
        <v>1500</v>
      </c>
      <c r="AA10" s="67">
        <f t="shared" si="11"/>
        <v>-1063.22</v>
      </c>
      <c r="AB10" s="66">
        <v>360.67</v>
      </c>
      <c r="AC10" s="64">
        <v>1500</v>
      </c>
      <c r="AD10" s="67">
        <f t="shared" si="12"/>
        <v>-1139.33</v>
      </c>
      <c r="AE10" s="66">
        <v>148</v>
      </c>
      <c r="AF10" s="64">
        <v>2000</v>
      </c>
      <c r="AG10" s="67">
        <f t="shared" si="13"/>
        <v>-1852</v>
      </c>
      <c r="AH10" s="66">
        <v>502.58</v>
      </c>
      <c r="AI10" s="64">
        <v>2000</v>
      </c>
      <c r="AJ10" s="67">
        <f t="shared" si="14"/>
        <v>-1497.42</v>
      </c>
      <c r="AK10" s="66">
        <v>1756.9</v>
      </c>
      <c r="AL10" s="64">
        <v>2000</v>
      </c>
      <c r="AM10" s="67">
        <f t="shared" si="15"/>
        <v>-243.09999999999991</v>
      </c>
      <c r="AN10" s="61"/>
      <c r="AO10" s="79">
        <f t="shared" si="2"/>
        <v>28001.1</v>
      </c>
      <c r="AP10" s="64">
        <f t="shared" si="3"/>
        <v>25000</v>
      </c>
      <c r="AQ10" s="64">
        <f t="shared" si="4"/>
        <v>3001.0999999999985</v>
      </c>
      <c r="AR10" s="64">
        <f t="shared" si="0"/>
        <v>25000</v>
      </c>
    </row>
    <row r="11" spans="1:44" x14ac:dyDescent="0.25">
      <c r="A11" s="59" t="s">
        <v>86</v>
      </c>
      <c r="B11" s="64">
        <v>30000</v>
      </c>
      <c r="C11" s="61" t="s">
        <v>107</v>
      </c>
      <c r="D11" s="69">
        <v>2457.5</v>
      </c>
      <c r="E11" s="64">
        <v>2500</v>
      </c>
      <c r="F11" s="67">
        <f t="shared" si="1"/>
        <v>-42.5</v>
      </c>
      <c r="G11" s="66">
        <v>4006.89</v>
      </c>
      <c r="H11" s="64">
        <v>2500</v>
      </c>
      <c r="I11" s="67">
        <f t="shared" si="5"/>
        <v>1506.8899999999999</v>
      </c>
      <c r="J11" s="66">
        <v>4650</v>
      </c>
      <c r="K11" s="64">
        <v>2500</v>
      </c>
      <c r="L11" s="67">
        <f t="shared" si="6"/>
        <v>2150</v>
      </c>
      <c r="M11" s="66">
        <v>2443.75</v>
      </c>
      <c r="N11" s="64">
        <v>2500</v>
      </c>
      <c r="O11" s="68">
        <f t="shared" si="7"/>
        <v>-56.25</v>
      </c>
      <c r="P11" s="66">
        <v>2618.8000000000002</v>
      </c>
      <c r="Q11" s="64">
        <v>2500</v>
      </c>
      <c r="R11" s="67">
        <f t="shared" si="8"/>
        <v>118.80000000000018</v>
      </c>
      <c r="S11" s="66">
        <v>755</v>
      </c>
      <c r="T11" s="64">
        <v>2500</v>
      </c>
      <c r="U11" s="67">
        <f t="shared" si="9"/>
        <v>-1745</v>
      </c>
      <c r="V11" s="66">
        <v>1487.5</v>
      </c>
      <c r="W11" s="64">
        <v>2500</v>
      </c>
      <c r="X11" s="67">
        <f t="shared" si="10"/>
        <v>-1012.5</v>
      </c>
      <c r="Y11" s="66">
        <v>2776.65</v>
      </c>
      <c r="Z11" s="64">
        <v>2500</v>
      </c>
      <c r="AA11" s="67">
        <f t="shared" si="11"/>
        <v>276.65000000000009</v>
      </c>
      <c r="AB11" s="66">
        <v>1842.5</v>
      </c>
      <c r="AC11" s="64">
        <v>2500</v>
      </c>
      <c r="AD11" s="67">
        <f t="shared" si="12"/>
        <v>-657.5</v>
      </c>
      <c r="AE11" s="66">
        <v>2562.5</v>
      </c>
      <c r="AF11" s="64">
        <v>2500</v>
      </c>
      <c r="AG11" s="67">
        <f t="shared" si="13"/>
        <v>62.5</v>
      </c>
      <c r="AH11" s="66">
        <v>1580</v>
      </c>
      <c r="AI11" s="64">
        <v>2500</v>
      </c>
      <c r="AJ11" s="67">
        <f t="shared" si="14"/>
        <v>-920</v>
      </c>
      <c r="AK11" s="66">
        <v>1958.88</v>
      </c>
      <c r="AL11" s="64">
        <v>2500</v>
      </c>
      <c r="AM11" s="67">
        <f t="shared" si="15"/>
        <v>-541.11999999999989</v>
      </c>
      <c r="AN11" s="61"/>
      <c r="AO11" s="79">
        <f t="shared" si="2"/>
        <v>29139.97</v>
      </c>
      <c r="AP11" s="64">
        <f t="shared" si="3"/>
        <v>30000</v>
      </c>
      <c r="AQ11" s="64">
        <f t="shared" si="4"/>
        <v>-860.02999999999884</v>
      </c>
      <c r="AR11" s="64">
        <f t="shared" si="0"/>
        <v>30000</v>
      </c>
    </row>
    <row r="12" spans="1:44" x14ac:dyDescent="0.25">
      <c r="A12" s="59" t="s">
        <v>8</v>
      </c>
      <c r="B12" s="64">
        <v>300</v>
      </c>
      <c r="C12" s="61"/>
      <c r="D12" s="66"/>
      <c r="E12" s="64"/>
      <c r="F12" s="67"/>
      <c r="G12" s="66"/>
      <c r="H12" s="64"/>
      <c r="I12" s="67"/>
      <c r="J12" s="66"/>
      <c r="K12" s="64"/>
      <c r="L12" s="67"/>
      <c r="M12" s="66"/>
      <c r="N12" s="64"/>
      <c r="O12" s="68"/>
      <c r="P12" s="66"/>
      <c r="Q12" s="64"/>
      <c r="R12" s="67"/>
      <c r="S12" s="66"/>
      <c r="T12" s="64"/>
      <c r="U12" s="67"/>
      <c r="V12" s="66"/>
      <c r="W12" s="64"/>
      <c r="X12" s="67"/>
      <c r="Y12" s="66"/>
      <c r="Z12" s="64"/>
      <c r="AA12" s="67"/>
      <c r="AB12" s="66"/>
      <c r="AC12" s="64"/>
      <c r="AD12" s="67"/>
      <c r="AE12" s="66">
        <v>300</v>
      </c>
      <c r="AF12" s="64">
        <v>300</v>
      </c>
      <c r="AG12" s="67"/>
      <c r="AH12" s="66"/>
      <c r="AI12" s="64"/>
      <c r="AJ12" s="67"/>
      <c r="AK12" s="66"/>
      <c r="AL12" s="64"/>
      <c r="AM12" s="67"/>
      <c r="AN12" s="61"/>
      <c r="AO12" s="79">
        <f t="shared" si="2"/>
        <v>300</v>
      </c>
      <c r="AP12" s="64">
        <f t="shared" si="3"/>
        <v>300</v>
      </c>
      <c r="AQ12" s="64">
        <f t="shared" si="4"/>
        <v>0</v>
      </c>
      <c r="AR12" s="64">
        <f t="shared" si="0"/>
        <v>300</v>
      </c>
    </row>
    <row r="13" spans="1:44" x14ac:dyDescent="0.25">
      <c r="A13" s="59" t="s">
        <v>9</v>
      </c>
      <c r="B13" s="64">
        <v>25000</v>
      </c>
      <c r="C13" s="61" t="s">
        <v>105</v>
      </c>
      <c r="D13" s="66"/>
      <c r="E13" s="64"/>
      <c r="F13" s="67"/>
      <c r="G13" s="66"/>
      <c r="H13" s="64"/>
      <c r="I13" s="67"/>
      <c r="J13" s="66"/>
      <c r="K13" s="64"/>
      <c r="L13" s="67"/>
      <c r="M13" s="66"/>
      <c r="N13" s="64"/>
      <c r="O13" s="68"/>
      <c r="P13" s="66"/>
      <c r="Q13" s="64"/>
      <c r="R13" s="67"/>
      <c r="S13" s="66"/>
      <c r="T13" s="64"/>
      <c r="U13" s="67"/>
      <c r="V13" s="66"/>
      <c r="W13" s="64"/>
      <c r="X13" s="67"/>
      <c r="Y13" s="66">
        <v>25000</v>
      </c>
      <c r="Z13" s="64">
        <v>25000</v>
      </c>
      <c r="AA13" s="67">
        <f t="shared" si="11"/>
        <v>0</v>
      </c>
      <c r="AB13" s="66"/>
      <c r="AC13" s="64"/>
      <c r="AD13" s="67"/>
      <c r="AE13" s="66"/>
      <c r="AF13" s="64"/>
      <c r="AG13" s="67"/>
      <c r="AH13" s="66"/>
      <c r="AI13" s="64"/>
      <c r="AJ13" s="67"/>
      <c r="AK13" s="66"/>
      <c r="AL13" s="64"/>
      <c r="AM13" s="67"/>
      <c r="AN13" s="61"/>
      <c r="AO13" s="79">
        <f t="shared" si="2"/>
        <v>25000</v>
      </c>
      <c r="AP13" s="64">
        <f t="shared" si="3"/>
        <v>25000</v>
      </c>
      <c r="AQ13" s="64">
        <f t="shared" si="4"/>
        <v>0</v>
      </c>
      <c r="AR13" s="64">
        <f t="shared" si="0"/>
        <v>25000</v>
      </c>
    </row>
    <row r="14" spans="1:44" x14ac:dyDescent="0.25">
      <c r="A14" s="59" t="s">
        <v>10</v>
      </c>
      <c r="B14" s="64">
        <v>9650</v>
      </c>
      <c r="C14" s="61"/>
      <c r="D14" s="66"/>
      <c r="E14" s="64"/>
      <c r="F14" s="67"/>
      <c r="G14" s="66"/>
      <c r="H14" s="64"/>
      <c r="I14" s="67"/>
      <c r="J14" s="66"/>
      <c r="K14" s="64"/>
      <c r="L14" s="67"/>
      <c r="M14" s="66"/>
      <c r="N14" s="64"/>
      <c r="O14" s="68"/>
      <c r="P14" s="66"/>
      <c r="Q14" s="64"/>
      <c r="R14" s="67"/>
      <c r="S14" s="66"/>
      <c r="T14" s="64"/>
      <c r="U14" s="67"/>
      <c r="V14" s="66">
        <v>1000</v>
      </c>
      <c r="W14" s="64">
        <v>6650</v>
      </c>
      <c r="X14" s="67">
        <f t="shared" si="10"/>
        <v>-5650</v>
      </c>
      <c r="Y14" s="66"/>
      <c r="Z14" s="64">
        <v>1500</v>
      </c>
      <c r="AA14" s="67">
        <f t="shared" si="11"/>
        <v>-1500</v>
      </c>
      <c r="AB14" s="66"/>
      <c r="AC14" s="64">
        <v>1500</v>
      </c>
      <c r="AD14" s="67">
        <f t="shared" si="12"/>
        <v>-1500</v>
      </c>
      <c r="AE14" s="66">
        <v>8700</v>
      </c>
      <c r="AF14" s="64"/>
      <c r="AG14" s="67">
        <f t="shared" si="13"/>
        <v>8700</v>
      </c>
      <c r="AH14" s="66"/>
      <c r="AI14" s="64"/>
      <c r="AJ14" s="67"/>
      <c r="AK14" s="66">
        <v>-700</v>
      </c>
      <c r="AL14" s="64"/>
      <c r="AM14" s="67">
        <f t="shared" si="15"/>
        <v>-700</v>
      </c>
      <c r="AN14" s="61"/>
      <c r="AO14" s="79">
        <f t="shared" si="2"/>
        <v>9000</v>
      </c>
      <c r="AP14" s="64">
        <f t="shared" si="3"/>
        <v>9650</v>
      </c>
      <c r="AQ14" s="64">
        <f t="shared" si="4"/>
        <v>-650</v>
      </c>
      <c r="AR14" s="64">
        <f t="shared" si="0"/>
        <v>9650</v>
      </c>
    </row>
    <row r="15" spans="1:44" x14ac:dyDescent="0.25">
      <c r="A15" s="59" t="s">
        <v>11</v>
      </c>
      <c r="B15" s="64">
        <v>4000</v>
      </c>
      <c r="C15" s="61"/>
      <c r="D15" s="66"/>
      <c r="E15" s="64"/>
      <c r="F15" s="67"/>
      <c r="G15" s="66">
        <v>121.87</v>
      </c>
      <c r="H15" s="64"/>
      <c r="I15" s="67">
        <f t="shared" si="5"/>
        <v>121.87</v>
      </c>
      <c r="J15" s="66"/>
      <c r="K15" s="64"/>
      <c r="L15" s="67"/>
      <c r="M15" s="66"/>
      <c r="N15" s="64">
        <v>600</v>
      </c>
      <c r="O15" s="68">
        <f t="shared" si="7"/>
        <v>-600</v>
      </c>
      <c r="P15" s="66">
        <v>80.45</v>
      </c>
      <c r="Q15" s="64"/>
      <c r="R15" s="67">
        <f t="shared" si="8"/>
        <v>80.45</v>
      </c>
      <c r="S15" s="66">
        <v>500</v>
      </c>
      <c r="T15" s="64"/>
      <c r="U15" s="67">
        <f t="shared" si="9"/>
        <v>500</v>
      </c>
      <c r="V15" s="66"/>
      <c r="W15" s="64"/>
      <c r="X15" s="67"/>
      <c r="Y15" s="66">
        <v>1200.48</v>
      </c>
      <c r="Z15" s="64"/>
      <c r="AA15" s="67">
        <f t="shared" si="11"/>
        <v>1200.48</v>
      </c>
      <c r="AB15" s="66">
        <v>494.5</v>
      </c>
      <c r="AC15" s="64">
        <v>1000</v>
      </c>
      <c r="AD15" s="67">
        <f t="shared" si="12"/>
        <v>-505.5</v>
      </c>
      <c r="AE15" s="66">
        <v>2416.3000000000002</v>
      </c>
      <c r="AF15" s="64">
        <v>1500</v>
      </c>
      <c r="AG15" s="67">
        <f t="shared" si="13"/>
        <v>916.30000000000018</v>
      </c>
      <c r="AH15" s="66">
        <v>1973</v>
      </c>
      <c r="AI15" s="64">
        <v>900</v>
      </c>
      <c r="AJ15" s="67">
        <f t="shared" si="14"/>
        <v>1073</v>
      </c>
      <c r="AK15" s="66">
        <v>52.88</v>
      </c>
      <c r="AL15" s="64"/>
      <c r="AM15" s="67"/>
      <c r="AN15" s="61"/>
      <c r="AO15" s="79">
        <f t="shared" si="2"/>
        <v>6839.4800000000005</v>
      </c>
      <c r="AP15" s="64">
        <f t="shared" si="3"/>
        <v>4000</v>
      </c>
      <c r="AQ15" s="64">
        <f t="shared" si="4"/>
        <v>2839.4800000000005</v>
      </c>
      <c r="AR15" s="64">
        <f t="shared" si="0"/>
        <v>4000</v>
      </c>
    </row>
    <row r="16" spans="1:44" x14ac:dyDescent="0.25">
      <c r="A16" s="59" t="s">
        <v>12</v>
      </c>
      <c r="B16" s="64">
        <v>2000</v>
      </c>
      <c r="C16" s="61" t="s">
        <v>105</v>
      </c>
      <c r="D16" s="66"/>
      <c r="E16" s="64"/>
      <c r="F16" s="67"/>
      <c r="G16" s="66"/>
      <c r="H16" s="64"/>
      <c r="I16" s="67"/>
      <c r="J16" s="66"/>
      <c r="K16" s="64">
        <v>2000</v>
      </c>
      <c r="L16" s="67">
        <f t="shared" si="6"/>
        <v>-2000</v>
      </c>
      <c r="M16" s="66"/>
      <c r="N16" s="64"/>
      <c r="O16" s="68"/>
      <c r="P16" s="66"/>
      <c r="Q16" s="64"/>
      <c r="R16" s="67"/>
      <c r="S16" s="66"/>
      <c r="T16" s="64"/>
      <c r="U16" s="67"/>
      <c r="V16" s="66"/>
      <c r="W16" s="64"/>
      <c r="X16" s="67"/>
      <c r="Y16" s="66"/>
      <c r="Z16" s="64"/>
      <c r="AA16" s="67"/>
      <c r="AB16" s="66"/>
      <c r="AC16" s="64"/>
      <c r="AD16" s="67"/>
      <c r="AE16" s="66"/>
      <c r="AF16" s="64"/>
      <c r="AG16" s="67"/>
      <c r="AH16" s="66"/>
      <c r="AI16" s="64"/>
      <c r="AJ16" s="67"/>
      <c r="AK16" s="66">
        <v>2000</v>
      </c>
      <c r="AL16" s="64"/>
      <c r="AM16" s="67">
        <f t="shared" si="15"/>
        <v>2000</v>
      </c>
      <c r="AN16" s="61"/>
      <c r="AO16" s="79">
        <f t="shared" si="2"/>
        <v>2000</v>
      </c>
      <c r="AP16" s="64">
        <f t="shared" si="3"/>
        <v>2000</v>
      </c>
      <c r="AQ16" s="64">
        <f t="shared" si="4"/>
        <v>0</v>
      </c>
      <c r="AR16" s="64">
        <f t="shared" si="0"/>
        <v>2000</v>
      </c>
    </row>
    <row r="17" spans="1:44" x14ac:dyDescent="0.25">
      <c r="A17" s="59" t="s">
        <v>101</v>
      </c>
      <c r="B17" s="64">
        <v>0</v>
      </c>
      <c r="C17" s="61"/>
      <c r="D17" s="66"/>
      <c r="E17" s="64"/>
      <c r="F17" s="67"/>
      <c r="G17" s="66"/>
      <c r="H17" s="64"/>
      <c r="I17" s="67"/>
      <c r="J17" s="66"/>
      <c r="K17" s="64"/>
      <c r="L17" s="67"/>
      <c r="M17" s="66"/>
      <c r="N17" s="64"/>
      <c r="O17" s="68"/>
      <c r="P17" s="73">
        <v>436.54</v>
      </c>
      <c r="Q17" s="71"/>
      <c r="R17" s="67">
        <f t="shared" si="8"/>
        <v>436.54</v>
      </c>
      <c r="S17" s="70"/>
      <c r="T17" s="71"/>
      <c r="U17" s="67"/>
      <c r="V17" s="70"/>
      <c r="W17" s="71"/>
      <c r="X17" s="67"/>
      <c r="Y17" s="70">
        <v>299</v>
      </c>
      <c r="Z17" s="71"/>
      <c r="AA17" s="67">
        <f t="shared" si="11"/>
        <v>299</v>
      </c>
      <c r="AB17" s="70"/>
      <c r="AC17" s="71"/>
      <c r="AD17" s="67"/>
      <c r="AE17" s="70">
        <v>-299</v>
      </c>
      <c r="AF17" s="71"/>
      <c r="AG17" s="67">
        <f t="shared" si="13"/>
        <v>-299</v>
      </c>
      <c r="AH17" s="70"/>
      <c r="AI17" s="71"/>
      <c r="AJ17" s="67"/>
      <c r="AK17" s="70"/>
      <c r="AL17" s="71"/>
      <c r="AM17" s="67"/>
      <c r="AN17" s="61"/>
      <c r="AO17" s="80">
        <f t="shared" ref="AO17:AO18" si="16">SUM(D17,G17,J17,M17+P17+S17+V17+Y17+AB17+AE17+AH17+AK17)</f>
        <v>436.53999999999996</v>
      </c>
      <c r="AP17" s="64">
        <f t="shared" si="3"/>
        <v>0</v>
      </c>
      <c r="AQ17" s="64">
        <f t="shared" ref="AQ17" si="17">AO17-AP17</f>
        <v>436.53999999999996</v>
      </c>
      <c r="AR17" s="64">
        <f t="shared" si="0"/>
        <v>0</v>
      </c>
    </row>
    <row r="18" spans="1:44" x14ac:dyDescent="0.25">
      <c r="A18" s="59" t="s">
        <v>13</v>
      </c>
      <c r="B18" s="64">
        <v>2400</v>
      </c>
      <c r="C18" s="61"/>
      <c r="D18" s="66">
        <v>1211.49</v>
      </c>
      <c r="E18" s="64"/>
      <c r="F18" s="67">
        <f t="shared" ref="F18" si="18">D18-E18</f>
        <v>1211.49</v>
      </c>
      <c r="G18" s="66">
        <v>-37.5</v>
      </c>
      <c r="H18" s="64"/>
      <c r="I18" s="67">
        <f t="shared" si="5"/>
        <v>-37.5</v>
      </c>
      <c r="J18" s="66">
        <v>133.33000000000001</v>
      </c>
      <c r="K18" s="64"/>
      <c r="L18" s="67">
        <f t="shared" si="6"/>
        <v>133.33000000000001</v>
      </c>
      <c r="M18" s="66"/>
      <c r="N18" s="64"/>
      <c r="O18" s="68"/>
      <c r="P18" s="66"/>
      <c r="Q18" s="64"/>
      <c r="R18" s="67"/>
      <c r="S18" s="66"/>
      <c r="T18" s="64"/>
      <c r="U18" s="67"/>
      <c r="V18" s="66"/>
      <c r="W18" s="64"/>
      <c r="X18" s="67"/>
      <c r="Y18" s="66"/>
      <c r="Z18" s="64"/>
      <c r="AA18" s="67"/>
      <c r="AB18" s="66"/>
      <c r="AC18" s="64"/>
      <c r="AD18" s="67"/>
      <c r="AE18" s="66"/>
      <c r="AF18" s="64"/>
      <c r="AG18" s="67"/>
      <c r="AH18" s="66">
        <v>405</v>
      </c>
      <c r="AI18" s="64"/>
      <c r="AJ18" s="67">
        <f t="shared" si="14"/>
        <v>405</v>
      </c>
      <c r="AK18" s="66">
        <v>3585</v>
      </c>
      <c r="AL18" s="64">
        <v>2400</v>
      </c>
      <c r="AM18" s="67">
        <f t="shared" si="15"/>
        <v>1185</v>
      </c>
      <c r="AN18" s="61"/>
      <c r="AO18" s="79">
        <f t="shared" si="16"/>
        <v>5297.32</v>
      </c>
      <c r="AP18" s="64">
        <f t="shared" si="3"/>
        <v>2400</v>
      </c>
      <c r="AQ18" s="64">
        <f t="shared" si="4"/>
        <v>2897.3199999999997</v>
      </c>
      <c r="AR18" s="64">
        <f t="shared" si="0"/>
        <v>2400</v>
      </c>
    </row>
    <row r="19" spans="1:44" ht="15.75" thickBot="1" x14ac:dyDescent="0.3">
      <c r="A19" s="59" t="s">
        <v>83</v>
      </c>
      <c r="B19" s="64">
        <v>0</v>
      </c>
      <c r="C19" s="61"/>
      <c r="D19" s="66"/>
      <c r="E19" s="64"/>
      <c r="F19" s="67"/>
      <c r="G19" s="66">
        <v>1000</v>
      </c>
      <c r="H19" s="64"/>
      <c r="I19" s="67">
        <f t="shared" si="5"/>
        <v>1000</v>
      </c>
      <c r="J19" s="66"/>
      <c r="K19" s="64"/>
      <c r="L19" s="67"/>
      <c r="M19" s="66"/>
      <c r="N19" s="64"/>
      <c r="O19" s="68"/>
      <c r="P19" s="74"/>
      <c r="Q19" s="75"/>
      <c r="R19" s="76"/>
      <c r="S19" s="74"/>
      <c r="T19" s="75"/>
      <c r="U19" s="76"/>
      <c r="V19" s="74"/>
      <c r="W19" s="75"/>
      <c r="X19" s="76"/>
      <c r="Y19" s="74"/>
      <c r="Z19" s="75"/>
      <c r="AA19" s="76"/>
      <c r="AB19" s="74"/>
      <c r="AC19" s="75"/>
      <c r="AD19" s="76"/>
      <c r="AE19" s="74"/>
      <c r="AF19" s="75"/>
      <c r="AG19" s="76"/>
      <c r="AH19" s="74"/>
      <c r="AI19" s="75"/>
      <c r="AJ19" s="76"/>
      <c r="AK19" s="74"/>
      <c r="AL19" s="75"/>
      <c r="AM19" s="76"/>
      <c r="AN19" s="61"/>
      <c r="AO19" s="79">
        <f>SUM(D19,G19,J19,M19+P19+S19+V19+Y19+AB19+AE19+AH19+AK19)</f>
        <v>1000</v>
      </c>
      <c r="AP19" s="64">
        <f t="shared" si="3"/>
        <v>0</v>
      </c>
      <c r="AQ19" s="64">
        <f t="shared" si="4"/>
        <v>1000</v>
      </c>
      <c r="AR19" s="64">
        <v>0</v>
      </c>
    </row>
    <row r="20" spans="1:44" x14ac:dyDescent="0.25">
      <c r="A20" s="94"/>
      <c r="B20" s="94"/>
      <c r="C20" s="61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61"/>
      <c r="AO20" s="97"/>
      <c r="AP20" s="97"/>
      <c r="AQ20" s="97"/>
      <c r="AR20" s="97"/>
    </row>
    <row r="21" spans="1:44" x14ac:dyDescent="0.25">
      <c r="B21" s="65">
        <f>SUM(B4:B19)</f>
        <v>702302</v>
      </c>
      <c r="C21" s="63"/>
      <c r="D21" s="78">
        <f t="shared" ref="D21:AM21" si="19">SUM(D4:D19)</f>
        <v>295539.98</v>
      </c>
      <c r="E21" s="78">
        <f t="shared" si="19"/>
        <v>292223.5</v>
      </c>
      <c r="F21" s="78">
        <f t="shared" si="19"/>
        <v>3316.3099999999995</v>
      </c>
      <c r="G21" s="78">
        <f t="shared" si="19"/>
        <v>14784.19</v>
      </c>
      <c r="H21" s="78">
        <f t="shared" si="19"/>
        <v>10630</v>
      </c>
      <c r="I21" s="78">
        <f t="shared" si="19"/>
        <v>4154.1900000000005</v>
      </c>
      <c r="J21" s="78">
        <f t="shared" si="19"/>
        <v>10422.609999999999</v>
      </c>
      <c r="K21" s="78">
        <f t="shared" si="19"/>
        <v>10630</v>
      </c>
      <c r="L21" s="78">
        <f t="shared" si="19"/>
        <v>-207.39000000000024</v>
      </c>
      <c r="M21" s="78">
        <f t="shared" si="19"/>
        <v>9593.48</v>
      </c>
      <c r="N21" s="78">
        <f t="shared" si="19"/>
        <v>10230</v>
      </c>
      <c r="O21" s="78">
        <f t="shared" si="19"/>
        <v>-636.52000000000044</v>
      </c>
      <c r="P21" s="78">
        <f t="shared" si="19"/>
        <v>14583.18</v>
      </c>
      <c r="Q21" s="78">
        <f t="shared" si="19"/>
        <v>8130</v>
      </c>
      <c r="R21" s="78">
        <f t="shared" si="19"/>
        <v>6453.1799999999994</v>
      </c>
      <c r="S21" s="78">
        <f t="shared" si="19"/>
        <v>286279.22000000003</v>
      </c>
      <c r="T21" s="78">
        <f t="shared" si="19"/>
        <v>287223</v>
      </c>
      <c r="U21" s="78">
        <f t="shared" si="19"/>
        <v>-943.78000000001634</v>
      </c>
      <c r="V21" s="78">
        <f t="shared" si="19"/>
        <v>7584.87</v>
      </c>
      <c r="W21" s="78">
        <f t="shared" si="19"/>
        <v>13980</v>
      </c>
      <c r="X21" s="78">
        <f t="shared" si="19"/>
        <v>-6395.13</v>
      </c>
      <c r="Y21" s="78">
        <f t="shared" si="19"/>
        <v>36922.97</v>
      </c>
      <c r="Z21" s="78">
        <f t="shared" si="19"/>
        <v>35631</v>
      </c>
      <c r="AA21" s="78">
        <f t="shared" si="19"/>
        <v>1291.9699999999996</v>
      </c>
      <c r="AB21" s="78">
        <f t="shared" si="19"/>
        <v>7017.65</v>
      </c>
      <c r="AC21" s="78">
        <f t="shared" si="19"/>
        <v>11631</v>
      </c>
      <c r="AD21" s="78">
        <f t="shared" si="19"/>
        <v>-4613.3500000000004</v>
      </c>
      <c r="AE21" s="78">
        <f t="shared" si="19"/>
        <v>14985.64</v>
      </c>
      <c r="AF21" s="78">
        <f t="shared" si="19"/>
        <v>7431</v>
      </c>
      <c r="AG21" s="78">
        <f t="shared" si="19"/>
        <v>7554.64</v>
      </c>
      <c r="AH21" s="78">
        <f t="shared" si="19"/>
        <v>6180.27</v>
      </c>
      <c r="AI21" s="78">
        <f t="shared" si="19"/>
        <v>6531</v>
      </c>
      <c r="AJ21" s="78">
        <f t="shared" si="19"/>
        <v>-350.73</v>
      </c>
      <c r="AK21" s="78">
        <f t="shared" si="19"/>
        <v>10261.549999999999</v>
      </c>
      <c r="AL21" s="78">
        <f t="shared" si="19"/>
        <v>8031</v>
      </c>
      <c r="AM21" s="78">
        <f t="shared" si="19"/>
        <v>2177.67</v>
      </c>
      <c r="AN21" s="61"/>
      <c r="AO21" s="65">
        <f>SUM(AO4:AO19)</f>
        <v>714155.61</v>
      </c>
      <c r="AP21" s="65">
        <f>SUM(AP4:AP19)</f>
        <v>702301.5</v>
      </c>
      <c r="AQ21" s="65">
        <f>SUM(AQ4:AQ19)</f>
        <v>11854.109999999966</v>
      </c>
      <c r="AR21" s="65">
        <f>SUM(AR4:AR19)</f>
        <v>702301.5</v>
      </c>
    </row>
    <row r="22" spans="1:44" x14ac:dyDescent="0.25"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77"/>
      <c r="AP22" s="77"/>
      <c r="AQ22" s="77"/>
      <c r="AR22" s="77"/>
    </row>
    <row r="23" spans="1:44" x14ac:dyDescent="0.25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96"/>
      <c r="AP23" s="96"/>
      <c r="AQ23" s="77"/>
      <c r="AR23" s="88"/>
    </row>
    <row r="24" spans="1:44" x14ac:dyDescent="0.25">
      <c r="A24" s="59" t="s">
        <v>74</v>
      </c>
      <c r="B24" s="60">
        <v>0</v>
      </c>
      <c r="C24" s="61"/>
      <c r="D24" s="64">
        <v>19549.39</v>
      </c>
      <c r="E24" s="64"/>
      <c r="F24" s="64">
        <f t="shared" ref="F24" si="20">D24-E24</f>
        <v>19549.39</v>
      </c>
      <c r="G24" s="64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4">
        <v>12049.39</v>
      </c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4">
        <v>14000</v>
      </c>
      <c r="AL24" s="60"/>
      <c r="AM24" s="60"/>
      <c r="AN24" s="61"/>
      <c r="AO24" s="64">
        <f>SUM(D24,G24,J24,M24+P24+S24+V24+Y24+AB24+AE24+AH24+AK24)</f>
        <v>45598.78</v>
      </c>
      <c r="AP24" s="64">
        <f>SUM(E24,H24,K24,N24)</f>
        <v>0</v>
      </c>
      <c r="AQ24" s="64">
        <f t="shared" ref="AQ24:AQ25" si="21">AO24-AP24</f>
        <v>45598.78</v>
      </c>
      <c r="AR24" s="64">
        <f>SUM(E24,H24,K24,N24,Q24,T24,W24,Z24,AC24,AF24,AI24,AL24)</f>
        <v>0</v>
      </c>
    </row>
    <row r="25" spans="1:44" x14ac:dyDescent="0.25">
      <c r="A25" s="59" t="s">
        <v>75</v>
      </c>
      <c r="B25" s="64">
        <v>0</v>
      </c>
      <c r="C25" s="61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>
        <v>3000</v>
      </c>
      <c r="Z25" s="64"/>
      <c r="AA25" s="64">
        <f t="shared" ref="AA25" si="22">Y25-Z25</f>
        <v>3000</v>
      </c>
      <c r="AB25" s="64"/>
      <c r="AC25" s="64"/>
      <c r="AD25" s="64"/>
      <c r="AE25" s="64">
        <v>-2916.8</v>
      </c>
      <c r="AF25" s="64"/>
      <c r="AG25" s="64">
        <f t="shared" ref="AG25" si="23">AE25-AF25</f>
        <v>-2916.8</v>
      </c>
      <c r="AH25" s="64">
        <v>-20</v>
      </c>
      <c r="AI25" s="64"/>
      <c r="AJ25" s="64"/>
      <c r="AK25" s="64">
        <v>106.8</v>
      </c>
      <c r="AL25" s="64"/>
      <c r="AM25" s="64"/>
      <c r="AN25" s="61"/>
      <c r="AO25" s="79">
        <f t="shared" ref="AO25" si="24">SUM(D25,G25,J25,M25+P25+S25+V25+Y25+AB25+AE25+AH25+AK25)</f>
        <v>169.99999999999983</v>
      </c>
      <c r="AP25" s="64">
        <f t="shared" ref="AP25" si="25">SUM(E25,H25,K25,N25,Q25,T25+W25+Z25+AC25+AF25)</f>
        <v>0</v>
      </c>
      <c r="AQ25" s="64">
        <f t="shared" si="21"/>
        <v>169.99999999999983</v>
      </c>
      <c r="AR25" s="64">
        <f t="shared" ref="AR25" si="26">SUM(E25,H25,K25,N25,Q25,T25,W25,Z25,AC25,AF25,AI25,AL25)</f>
        <v>0</v>
      </c>
    </row>
  </sheetData>
  <mergeCells count="22">
    <mergeCell ref="D1:X1"/>
    <mergeCell ref="A1:C1"/>
    <mergeCell ref="AN1:AR1"/>
    <mergeCell ref="AQ2:AQ3"/>
    <mergeCell ref="D2:F2"/>
    <mergeCell ref="G2:I2"/>
    <mergeCell ref="J2:L2"/>
    <mergeCell ref="M2:O2"/>
    <mergeCell ref="B2:B3"/>
    <mergeCell ref="A2:A3"/>
    <mergeCell ref="P2:R2"/>
    <mergeCell ref="AH2:AJ2"/>
    <mergeCell ref="AK2:AM2"/>
    <mergeCell ref="Y2:AA2"/>
    <mergeCell ref="S2:U2"/>
    <mergeCell ref="V2:X2"/>
    <mergeCell ref="A20:B20"/>
    <mergeCell ref="D20:O20"/>
    <mergeCell ref="AO23:AP23"/>
    <mergeCell ref="AO20:AR20"/>
    <mergeCell ref="AB2:AD2"/>
    <mergeCell ref="AE2:AG2"/>
  </mergeCells>
  <pageMargins left="0.70866141732283472" right="0.70866141732283472" top="0.74803149606299213" bottom="0.74803149606299213" header="0.31496062992125984" footer="0.31496062992125984"/>
  <pageSetup paperSize="8" scale="68" orientation="landscape" r:id="rId1"/>
  <colBreaks count="1" manualBreakCount="1">
    <brk id="2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4D933-78E8-4507-A2B6-8467962BF7B4}">
  <dimension ref="A1:AS70"/>
  <sheetViews>
    <sheetView zoomScaleNormal="100" zoomScaleSheetLayoutView="100" workbookViewId="0">
      <pane xSplit="2" ySplit="1" topLeftCell="U2" activePane="bottomRight" state="frozen"/>
      <selection pane="topRight" activeCell="C1" sqref="C1"/>
      <selection pane="bottomLeft" activeCell="A2" sqref="A2"/>
      <selection pane="bottomRight" activeCell="AM75" sqref="AM75"/>
    </sheetView>
  </sheetViews>
  <sheetFormatPr defaultRowHeight="15" x14ac:dyDescent="0.25"/>
  <cols>
    <col min="1" max="1" width="26.140625" bestFit="1" customWidth="1"/>
    <col min="2" max="2" width="11.140625" bestFit="1" customWidth="1"/>
    <col min="3" max="3" width="4.5703125" customWidth="1"/>
    <col min="4" max="5" width="7" bestFit="1" customWidth="1"/>
    <col min="6" max="6" width="7.140625" bestFit="1" customWidth="1"/>
    <col min="7" max="8" width="6.5703125" bestFit="1" customWidth="1"/>
    <col min="9" max="9" width="7.140625" bestFit="1" customWidth="1"/>
    <col min="10" max="10" width="7" bestFit="1" customWidth="1"/>
    <col min="11" max="11" width="6.5703125" bestFit="1" customWidth="1"/>
    <col min="12" max="12" width="7.5703125" bestFit="1" customWidth="1"/>
    <col min="13" max="13" width="7" bestFit="1" customWidth="1"/>
    <col min="14" max="14" width="6.5703125" bestFit="1" customWidth="1"/>
    <col min="15" max="15" width="7.5703125" bestFit="1" customWidth="1"/>
    <col min="16" max="17" width="6.5703125" bestFit="1" customWidth="1"/>
    <col min="18" max="18" width="7.140625" bestFit="1" customWidth="1"/>
    <col min="19" max="19" width="6.5703125" bestFit="1" customWidth="1"/>
    <col min="20" max="20" width="7" bestFit="1" customWidth="1"/>
    <col min="21" max="21" width="7.140625" bestFit="1" customWidth="1"/>
    <col min="22" max="23" width="7" bestFit="1" customWidth="1"/>
    <col min="24" max="24" width="7.140625" bestFit="1" customWidth="1"/>
    <col min="25" max="26" width="7" bestFit="1" customWidth="1"/>
    <col min="27" max="27" width="7.140625" bestFit="1" customWidth="1"/>
    <col min="28" max="29" width="7" bestFit="1" customWidth="1"/>
    <col min="30" max="30" width="7.7109375" bestFit="1" customWidth="1"/>
    <col min="31" max="32" width="7" bestFit="1" customWidth="1"/>
    <col min="33" max="33" width="7.140625" bestFit="1" customWidth="1"/>
    <col min="34" max="35" width="7" bestFit="1" customWidth="1"/>
    <col min="36" max="36" width="7.7109375" bestFit="1" customWidth="1"/>
    <col min="37" max="38" width="7" bestFit="1" customWidth="1"/>
    <col min="39" max="39" width="7.140625" bestFit="1" customWidth="1"/>
    <col min="40" max="40" width="4.5703125" customWidth="1"/>
    <col min="41" max="41" width="10.140625" bestFit="1" customWidth="1"/>
    <col min="42" max="42" width="11.140625" bestFit="1" customWidth="1"/>
    <col min="43" max="43" width="10.42578125" style="47" bestFit="1" customWidth="1"/>
    <col min="44" max="45" width="7.5703125" customWidth="1"/>
  </cols>
  <sheetData>
    <row r="1" spans="1:45" ht="27.75" customHeight="1" thickBot="1" x14ac:dyDescent="0.3">
      <c r="A1" s="117"/>
      <c r="B1" s="117"/>
      <c r="C1" s="117"/>
      <c r="D1" s="107" t="s">
        <v>19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89"/>
    </row>
    <row r="2" spans="1:45" x14ac:dyDescent="0.25">
      <c r="A2" s="114" t="s">
        <v>0</v>
      </c>
      <c r="B2" s="114" t="s">
        <v>77</v>
      </c>
      <c r="C2" s="3"/>
      <c r="D2" s="98" t="s">
        <v>79</v>
      </c>
      <c r="E2" s="108"/>
      <c r="F2" s="109"/>
      <c r="G2" s="98">
        <v>44682</v>
      </c>
      <c r="H2" s="108"/>
      <c r="I2" s="109"/>
      <c r="J2" s="98">
        <v>44713</v>
      </c>
      <c r="K2" s="108"/>
      <c r="L2" s="109"/>
      <c r="M2" s="98">
        <v>44743</v>
      </c>
      <c r="N2" s="108"/>
      <c r="O2" s="109"/>
      <c r="P2" s="98">
        <v>44774</v>
      </c>
      <c r="Q2" s="108"/>
      <c r="R2" s="109"/>
      <c r="S2" s="98">
        <v>44805</v>
      </c>
      <c r="T2" s="108"/>
      <c r="U2" s="109"/>
      <c r="V2" s="98">
        <v>44835</v>
      </c>
      <c r="W2" s="108"/>
      <c r="X2" s="109"/>
      <c r="Y2" s="98">
        <v>44866</v>
      </c>
      <c r="Z2" s="108"/>
      <c r="AA2" s="109"/>
      <c r="AB2" s="98">
        <v>44896</v>
      </c>
      <c r="AC2" s="108"/>
      <c r="AD2" s="109"/>
      <c r="AE2" s="98">
        <v>44927</v>
      </c>
      <c r="AF2" s="108"/>
      <c r="AG2" s="109"/>
      <c r="AH2" s="98">
        <v>44958</v>
      </c>
      <c r="AI2" s="108"/>
      <c r="AJ2" s="109"/>
      <c r="AK2" s="98">
        <v>44986</v>
      </c>
      <c r="AL2" s="108"/>
      <c r="AM2" s="109"/>
      <c r="AN2" s="4"/>
      <c r="AO2" s="20" t="s">
        <v>115</v>
      </c>
      <c r="AP2" s="20" t="s">
        <v>115</v>
      </c>
      <c r="AQ2" s="111" t="s">
        <v>15</v>
      </c>
      <c r="AR2" s="1" t="s">
        <v>78</v>
      </c>
      <c r="AS2" s="116" t="s">
        <v>108</v>
      </c>
    </row>
    <row r="3" spans="1:45" x14ac:dyDescent="0.25">
      <c r="A3" s="115"/>
      <c r="B3" s="115"/>
      <c r="C3" s="3"/>
      <c r="D3" s="6" t="s">
        <v>14</v>
      </c>
      <c r="E3" s="16" t="s">
        <v>18</v>
      </c>
      <c r="F3" s="7" t="s">
        <v>15</v>
      </c>
      <c r="G3" s="6" t="s">
        <v>14</v>
      </c>
      <c r="H3" s="16" t="s">
        <v>18</v>
      </c>
      <c r="I3" s="7" t="s">
        <v>15</v>
      </c>
      <c r="J3" s="6" t="s">
        <v>14</v>
      </c>
      <c r="K3" s="16" t="s">
        <v>18</v>
      </c>
      <c r="L3" s="7" t="s">
        <v>15</v>
      </c>
      <c r="M3" s="6" t="s">
        <v>14</v>
      </c>
      <c r="N3" s="16" t="s">
        <v>18</v>
      </c>
      <c r="O3" s="7" t="s">
        <v>15</v>
      </c>
      <c r="P3" s="6" t="s">
        <v>14</v>
      </c>
      <c r="Q3" s="16" t="s">
        <v>18</v>
      </c>
      <c r="R3" s="7" t="s">
        <v>15</v>
      </c>
      <c r="S3" s="6" t="s">
        <v>14</v>
      </c>
      <c r="T3" s="16" t="s">
        <v>18</v>
      </c>
      <c r="U3" s="7" t="s">
        <v>15</v>
      </c>
      <c r="V3" s="6" t="s">
        <v>14</v>
      </c>
      <c r="W3" s="16" t="s">
        <v>18</v>
      </c>
      <c r="X3" s="7" t="s">
        <v>15</v>
      </c>
      <c r="Y3" s="6" t="s">
        <v>14</v>
      </c>
      <c r="Z3" s="16" t="s">
        <v>18</v>
      </c>
      <c r="AA3" s="7" t="s">
        <v>15</v>
      </c>
      <c r="AB3" s="6" t="s">
        <v>14</v>
      </c>
      <c r="AC3" s="16" t="s">
        <v>18</v>
      </c>
      <c r="AD3" s="7" t="s">
        <v>15</v>
      </c>
      <c r="AE3" s="6" t="s">
        <v>14</v>
      </c>
      <c r="AF3" s="16" t="s">
        <v>18</v>
      </c>
      <c r="AG3" s="7" t="s">
        <v>15</v>
      </c>
      <c r="AH3" s="6" t="s">
        <v>14</v>
      </c>
      <c r="AI3" s="16" t="s">
        <v>18</v>
      </c>
      <c r="AJ3" s="7" t="s">
        <v>15</v>
      </c>
      <c r="AK3" s="6" t="s">
        <v>14</v>
      </c>
      <c r="AL3" s="16" t="s">
        <v>18</v>
      </c>
      <c r="AM3" s="7" t="s">
        <v>15</v>
      </c>
      <c r="AN3" s="4"/>
      <c r="AO3" s="8" t="s">
        <v>14</v>
      </c>
      <c r="AP3" s="9" t="s">
        <v>16</v>
      </c>
      <c r="AQ3" s="112"/>
      <c r="AR3" s="1" t="s">
        <v>17</v>
      </c>
      <c r="AS3" s="116"/>
    </row>
    <row r="4" spans="1:45" x14ac:dyDescent="0.25">
      <c r="A4" s="5" t="s">
        <v>20</v>
      </c>
      <c r="B4" s="45">
        <v>110500</v>
      </c>
      <c r="C4" s="11"/>
      <c r="D4" s="66">
        <v>9251.7999999999993</v>
      </c>
      <c r="E4" s="64">
        <v>7917</v>
      </c>
      <c r="F4" s="67">
        <f>E4-D4</f>
        <v>-1334.7999999999993</v>
      </c>
      <c r="G4" s="66">
        <v>7668.91</v>
      </c>
      <c r="H4" s="64">
        <v>7917</v>
      </c>
      <c r="I4" s="67">
        <f>H4-G4</f>
        <v>248.09000000000015</v>
      </c>
      <c r="J4" s="66">
        <v>7668.91</v>
      </c>
      <c r="K4" s="64">
        <v>7917</v>
      </c>
      <c r="L4" s="67">
        <f>K4-J4</f>
        <v>248.09000000000015</v>
      </c>
      <c r="M4" s="66">
        <v>7668.91</v>
      </c>
      <c r="N4" s="64">
        <v>7917</v>
      </c>
      <c r="O4" s="67">
        <f>N4-M4</f>
        <v>248.09000000000015</v>
      </c>
      <c r="P4" s="66">
        <v>7668.91</v>
      </c>
      <c r="Q4" s="81">
        <v>7917</v>
      </c>
      <c r="R4" s="67">
        <f>Q4-P4</f>
        <v>248.09000000000015</v>
      </c>
      <c r="S4" s="66">
        <v>7668.91</v>
      </c>
      <c r="T4" s="81">
        <v>7917</v>
      </c>
      <c r="U4" s="67">
        <f>T4-S4</f>
        <v>248.09000000000015</v>
      </c>
      <c r="V4" s="66">
        <v>7668.91</v>
      </c>
      <c r="W4" s="81">
        <v>7917</v>
      </c>
      <c r="X4" s="67">
        <f>W4-V4</f>
        <v>248.09000000000015</v>
      </c>
      <c r="Y4" s="66">
        <v>11956</v>
      </c>
      <c r="Z4" s="81">
        <v>11791</v>
      </c>
      <c r="AA4" s="67">
        <f>Z4-Y4</f>
        <v>-165</v>
      </c>
      <c r="AB4" s="66">
        <v>8419.18</v>
      </c>
      <c r="AC4" s="81">
        <v>7917</v>
      </c>
      <c r="AD4" s="67">
        <f>AC4-AB4</f>
        <v>-502.18000000000029</v>
      </c>
      <c r="AE4" s="66">
        <v>10719.46</v>
      </c>
      <c r="AF4" s="81">
        <v>11791</v>
      </c>
      <c r="AG4" s="67">
        <f>AF4-AE4</f>
        <v>1071.5400000000009</v>
      </c>
      <c r="AH4" s="66">
        <v>11263.79</v>
      </c>
      <c r="AI4" s="81">
        <v>11791</v>
      </c>
      <c r="AJ4" s="67">
        <f>AI4-AH4</f>
        <v>527.20999999999913</v>
      </c>
      <c r="AK4" s="66">
        <v>11263.81</v>
      </c>
      <c r="AL4" s="81">
        <v>11791</v>
      </c>
      <c r="AM4" s="67"/>
      <c r="AN4" s="11"/>
      <c r="AO4" s="12">
        <f>SUM(D4,G4,J4,M4+P4+S4+V4+Y4+AB4+AE4+AH4+AK4)</f>
        <v>108887.5</v>
      </c>
      <c r="AP4" s="10">
        <f>SUM(E4,H4,K4,N4,Q4,T4+W4+Z4+AC4+AF4+AI4+AL4)</f>
        <v>110500</v>
      </c>
      <c r="AQ4" s="64">
        <f>AP4-AO4</f>
        <v>1612.5</v>
      </c>
      <c r="AR4" s="10">
        <f>SUM(E4,H4,K4,N4,Q4,T4,W4,Z4,AC4,AF4,AI4,AL4)</f>
        <v>110500</v>
      </c>
      <c r="AS4" s="10"/>
    </row>
    <row r="5" spans="1:45" x14ac:dyDescent="0.25">
      <c r="A5" s="5" t="s">
        <v>21</v>
      </c>
      <c r="B5" s="44">
        <v>24000</v>
      </c>
      <c r="C5" s="11" t="s">
        <v>107</v>
      </c>
      <c r="D5" s="66">
        <v>2067.58</v>
      </c>
      <c r="E5" s="64">
        <v>2000</v>
      </c>
      <c r="F5" s="67">
        <f t="shared" ref="F5:F49" si="0">E5-D5</f>
        <v>-67.579999999999927</v>
      </c>
      <c r="G5" s="66">
        <v>1673.41</v>
      </c>
      <c r="H5" s="64">
        <v>2000</v>
      </c>
      <c r="I5" s="67">
        <f t="shared" ref="I5:I49" si="1">H5-G5</f>
        <v>326.58999999999992</v>
      </c>
      <c r="J5" s="66">
        <v>1673.41</v>
      </c>
      <c r="K5" s="64">
        <v>2000</v>
      </c>
      <c r="L5" s="67">
        <f t="shared" ref="L5:L49" si="2">K5-J5</f>
        <v>326.58999999999992</v>
      </c>
      <c r="M5" s="66">
        <v>1673.41</v>
      </c>
      <c r="N5" s="64">
        <v>2000</v>
      </c>
      <c r="O5" s="67">
        <f t="shared" ref="O5:O49" si="3">N5-M5</f>
        <v>326.58999999999992</v>
      </c>
      <c r="P5" s="66">
        <v>1868.1</v>
      </c>
      <c r="Q5" s="81">
        <v>2000</v>
      </c>
      <c r="R5" s="67">
        <f t="shared" ref="R5:R49" si="4">Q5-P5</f>
        <v>131.90000000000009</v>
      </c>
      <c r="S5" s="66">
        <v>1868.1</v>
      </c>
      <c r="T5" s="81">
        <v>2000</v>
      </c>
      <c r="U5" s="67">
        <f t="shared" ref="U5:U63" si="5">T5-S5</f>
        <v>131.90000000000009</v>
      </c>
      <c r="V5" s="66">
        <v>1868.1</v>
      </c>
      <c r="W5" s="81">
        <v>2000</v>
      </c>
      <c r="X5" s="67">
        <f t="shared" ref="X5:X65" si="6">W5-V5</f>
        <v>131.90000000000009</v>
      </c>
      <c r="Y5" s="66">
        <v>3009.46</v>
      </c>
      <c r="Z5" s="81">
        <v>2000</v>
      </c>
      <c r="AA5" s="67">
        <f t="shared" ref="AA5:AA61" si="7">Z5-Y5</f>
        <v>-1009.46</v>
      </c>
      <c r="AB5" s="66">
        <v>2013.71</v>
      </c>
      <c r="AC5" s="81">
        <v>2000</v>
      </c>
      <c r="AD5" s="67">
        <f t="shared" ref="AD5:AD61" si="8">AC5-AB5</f>
        <v>-13.710000000000036</v>
      </c>
      <c r="AE5" s="66">
        <v>2013.71</v>
      </c>
      <c r="AF5" s="81">
        <v>2000</v>
      </c>
      <c r="AG5" s="67">
        <f t="shared" ref="AG5:AG65" si="9">AF5-AE5</f>
        <v>-13.710000000000036</v>
      </c>
      <c r="AH5" s="66">
        <v>2013.71</v>
      </c>
      <c r="AI5" s="81">
        <v>2000</v>
      </c>
      <c r="AJ5" s="67">
        <f t="shared" ref="AJ5:AJ61" si="10">AI5-AH5</f>
        <v>-13.710000000000036</v>
      </c>
      <c r="AK5" s="66">
        <v>2013.71</v>
      </c>
      <c r="AL5" s="81">
        <v>2000</v>
      </c>
      <c r="AM5" s="67"/>
      <c r="AN5" s="11"/>
      <c r="AO5" s="12">
        <f t="shared" ref="AO5:AO36" si="11">SUM(D5,G5,J5,M5+P5+S5+V5+Y5+AB5+AE5+AH5+AK5)</f>
        <v>23756.409999999996</v>
      </c>
      <c r="AP5" s="10">
        <f t="shared" ref="AP5:AP65" si="12">SUM(E5,H5,K5,N5,Q5,T5+W5+Z5+AC5+AF5+AI5+AL5)</f>
        <v>24000</v>
      </c>
      <c r="AQ5" s="64">
        <f t="shared" ref="AQ5:AQ50" si="13">AP5-AO5</f>
        <v>243.59000000000378</v>
      </c>
      <c r="AR5" s="10">
        <f>SUM(E5,H5,K5,N5,Q5,T5,W5,Z5,AC5,AF5,AI5,AL5)</f>
        <v>24000</v>
      </c>
      <c r="AS5" s="10"/>
    </row>
    <row r="6" spans="1:45" x14ac:dyDescent="0.25">
      <c r="A6" s="5" t="s">
        <v>22</v>
      </c>
      <c r="B6" s="44">
        <v>30000</v>
      </c>
      <c r="C6" s="11"/>
      <c r="D6" s="66">
        <v>4744.82</v>
      </c>
      <c r="E6" s="64">
        <v>2000</v>
      </c>
      <c r="F6" s="67">
        <f t="shared" si="0"/>
        <v>-2744.8199999999997</v>
      </c>
      <c r="G6" s="66">
        <v>1833</v>
      </c>
      <c r="H6" s="64">
        <v>2000</v>
      </c>
      <c r="I6" s="67">
        <f t="shared" si="1"/>
        <v>167</v>
      </c>
      <c r="J6" s="66">
        <v>1833</v>
      </c>
      <c r="K6" s="64">
        <v>2000</v>
      </c>
      <c r="L6" s="67">
        <f t="shared" si="2"/>
        <v>167</v>
      </c>
      <c r="M6" s="66">
        <v>1833</v>
      </c>
      <c r="N6" s="64">
        <v>3000</v>
      </c>
      <c r="O6" s="67">
        <f t="shared" si="3"/>
        <v>1167</v>
      </c>
      <c r="P6" s="66">
        <v>1833</v>
      </c>
      <c r="Q6" s="81">
        <v>3000</v>
      </c>
      <c r="R6" s="67">
        <f t="shared" si="4"/>
        <v>1167</v>
      </c>
      <c r="S6" s="66">
        <v>1833</v>
      </c>
      <c r="T6" s="81">
        <v>3000</v>
      </c>
      <c r="U6" s="67">
        <f t="shared" si="5"/>
        <v>1167</v>
      </c>
      <c r="V6" s="66">
        <v>1833</v>
      </c>
      <c r="W6" s="81">
        <v>3000</v>
      </c>
      <c r="X6" s="67">
        <f t="shared" si="6"/>
        <v>1167</v>
      </c>
      <c r="Y6" s="66">
        <v>1833</v>
      </c>
      <c r="Z6" s="81">
        <v>3000</v>
      </c>
      <c r="AA6" s="67">
        <f t="shared" si="7"/>
        <v>1167</v>
      </c>
      <c r="AB6" s="66">
        <v>1833</v>
      </c>
      <c r="AC6" s="81">
        <v>3000</v>
      </c>
      <c r="AD6" s="67">
        <f t="shared" si="8"/>
        <v>1167</v>
      </c>
      <c r="AE6" s="66">
        <v>1833</v>
      </c>
      <c r="AF6" s="81">
        <v>2000</v>
      </c>
      <c r="AG6" s="67">
        <f t="shared" si="9"/>
        <v>167</v>
      </c>
      <c r="AH6" s="66"/>
      <c r="AI6" s="81">
        <v>2000</v>
      </c>
      <c r="AJ6" s="67">
        <f t="shared" si="10"/>
        <v>2000</v>
      </c>
      <c r="AK6" s="66">
        <v>3500</v>
      </c>
      <c r="AL6" s="81">
        <v>2000</v>
      </c>
      <c r="AM6" s="67"/>
      <c r="AN6" s="11"/>
      <c r="AO6" s="12">
        <f t="shared" si="11"/>
        <v>24741.82</v>
      </c>
      <c r="AP6" s="10">
        <f t="shared" si="12"/>
        <v>30000</v>
      </c>
      <c r="AQ6" s="64">
        <f t="shared" si="13"/>
        <v>5258.18</v>
      </c>
      <c r="AR6" s="10">
        <f t="shared" ref="AR6:AR50" si="14">SUM(E6,H6,K6,N6,Q6,T6,W6,Z6,AC6,AF6,AI6,AL6)</f>
        <v>30000</v>
      </c>
      <c r="AS6" s="10"/>
    </row>
    <row r="7" spans="1:45" x14ac:dyDescent="0.25">
      <c r="A7" s="5" t="s">
        <v>23</v>
      </c>
      <c r="B7" s="44">
        <v>1600</v>
      </c>
      <c r="C7" s="11"/>
      <c r="D7" s="66">
        <v>370</v>
      </c>
      <c r="E7" s="64"/>
      <c r="F7" s="67">
        <f t="shared" si="0"/>
        <v>-370</v>
      </c>
      <c r="G7" s="66"/>
      <c r="H7" s="64"/>
      <c r="I7" s="67"/>
      <c r="J7" s="66"/>
      <c r="K7" s="64"/>
      <c r="L7" s="67"/>
      <c r="M7" s="66"/>
      <c r="N7" s="64"/>
      <c r="O7" s="67"/>
      <c r="P7" s="66">
        <v>14</v>
      </c>
      <c r="Q7" s="81"/>
      <c r="R7" s="67">
        <f t="shared" si="4"/>
        <v>-14</v>
      </c>
      <c r="S7" s="66"/>
      <c r="T7" s="81"/>
      <c r="U7" s="67"/>
      <c r="V7" s="66">
        <v>85</v>
      </c>
      <c r="W7" s="81">
        <v>800</v>
      </c>
      <c r="X7" s="67">
        <f t="shared" si="6"/>
        <v>715</v>
      </c>
      <c r="Y7" s="66">
        <v>170</v>
      </c>
      <c r="Z7" s="81"/>
      <c r="AA7" s="67">
        <f t="shared" si="7"/>
        <v>-170</v>
      </c>
      <c r="AB7" s="66"/>
      <c r="AC7" s="81"/>
      <c r="AD7" s="67"/>
      <c r="AE7" s="66">
        <v>370</v>
      </c>
      <c r="AF7" s="81">
        <v>400</v>
      </c>
      <c r="AG7" s="67">
        <f t="shared" si="9"/>
        <v>30</v>
      </c>
      <c r="AH7" s="66">
        <v>175.5</v>
      </c>
      <c r="AI7" s="81"/>
      <c r="AJ7" s="67">
        <f t="shared" si="10"/>
        <v>-175.5</v>
      </c>
      <c r="AK7" s="66">
        <v>250</v>
      </c>
      <c r="AL7" s="81">
        <v>400</v>
      </c>
      <c r="AM7" s="67"/>
      <c r="AN7" s="11"/>
      <c r="AO7" s="12">
        <f t="shared" si="11"/>
        <v>1434.5</v>
      </c>
      <c r="AP7" s="10">
        <f t="shared" si="12"/>
        <v>1600</v>
      </c>
      <c r="AQ7" s="64">
        <f t="shared" si="13"/>
        <v>165.5</v>
      </c>
      <c r="AR7" s="10">
        <f t="shared" si="14"/>
        <v>1600</v>
      </c>
      <c r="AS7" s="10"/>
    </row>
    <row r="8" spans="1:45" x14ac:dyDescent="0.25">
      <c r="A8" s="5" t="s">
        <v>24</v>
      </c>
      <c r="B8" s="44">
        <v>4500</v>
      </c>
      <c r="C8" s="11"/>
      <c r="D8" s="66">
        <v>512.71</v>
      </c>
      <c r="E8" s="64">
        <v>375</v>
      </c>
      <c r="F8" s="67">
        <f t="shared" si="0"/>
        <v>-137.71000000000004</v>
      </c>
      <c r="G8" s="66">
        <v>498.79</v>
      </c>
      <c r="H8" s="64">
        <v>375</v>
      </c>
      <c r="I8" s="67">
        <f t="shared" si="1"/>
        <v>-123.79000000000002</v>
      </c>
      <c r="J8" s="66">
        <v>590.65</v>
      </c>
      <c r="K8" s="64">
        <v>375</v>
      </c>
      <c r="L8" s="67">
        <f t="shared" si="2"/>
        <v>-215.64999999999998</v>
      </c>
      <c r="M8" s="66">
        <v>380</v>
      </c>
      <c r="N8" s="64">
        <v>375</v>
      </c>
      <c r="O8" s="67">
        <f t="shared" si="3"/>
        <v>-5</v>
      </c>
      <c r="P8" s="66">
        <v>411.83</v>
      </c>
      <c r="Q8" s="81">
        <v>375</v>
      </c>
      <c r="R8" s="67">
        <f t="shared" si="4"/>
        <v>-36.829999999999984</v>
      </c>
      <c r="S8" s="66">
        <v>398.74</v>
      </c>
      <c r="T8" s="81">
        <v>375</v>
      </c>
      <c r="U8" s="67">
        <f t="shared" si="5"/>
        <v>-23.740000000000009</v>
      </c>
      <c r="V8" s="66">
        <v>531.37</v>
      </c>
      <c r="W8" s="81">
        <v>375</v>
      </c>
      <c r="X8" s="67">
        <f t="shared" si="6"/>
        <v>-156.37</v>
      </c>
      <c r="Y8" s="66">
        <v>471.96</v>
      </c>
      <c r="Z8" s="81">
        <v>375</v>
      </c>
      <c r="AA8" s="67">
        <f t="shared" si="7"/>
        <v>-96.95999999999998</v>
      </c>
      <c r="AB8" s="66">
        <v>570.92999999999995</v>
      </c>
      <c r="AC8" s="81">
        <v>375</v>
      </c>
      <c r="AD8" s="67">
        <f t="shared" si="8"/>
        <v>-195.92999999999995</v>
      </c>
      <c r="AE8" s="66">
        <v>676.56</v>
      </c>
      <c r="AF8" s="81">
        <v>375</v>
      </c>
      <c r="AG8" s="67">
        <f t="shared" si="9"/>
        <v>-301.55999999999995</v>
      </c>
      <c r="AH8" s="66">
        <v>497.85</v>
      </c>
      <c r="AI8" s="81">
        <v>375</v>
      </c>
      <c r="AJ8" s="67">
        <f t="shared" si="10"/>
        <v>-122.85000000000002</v>
      </c>
      <c r="AK8" s="66">
        <v>172.81</v>
      </c>
      <c r="AL8" s="81">
        <v>375</v>
      </c>
      <c r="AM8" s="67"/>
      <c r="AN8" s="11"/>
      <c r="AO8" s="12">
        <f t="shared" si="11"/>
        <v>5714.2000000000007</v>
      </c>
      <c r="AP8" s="10">
        <f t="shared" si="12"/>
        <v>4500</v>
      </c>
      <c r="AQ8" s="64">
        <f t="shared" si="13"/>
        <v>-1214.2000000000007</v>
      </c>
      <c r="AR8" s="10">
        <f t="shared" si="14"/>
        <v>4500</v>
      </c>
      <c r="AS8" s="10"/>
    </row>
    <row r="9" spans="1:45" x14ac:dyDescent="0.25">
      <c r="A9" s="5" t="s">
        <v>84</v>
      </c>
      <c r="B9" s="44">
        <v>1000</v>
      </c>
      <c r="C9" s="11"/>
      <c r="D9" s="66">
        <v>19.84</v>
      </c>
      <c r="E9" s="64">
        <v>83.33</v>
      </c>
      <c r="F9" s="67">
        <f t="shared" si="0"/>
        <v>63.489999999999995</v>
      </c>
      <c r="G9" s="66">
        <v>518.23</v>
      </c>
      <c r="H9" s="64">
        <v>83.33</v>
      </c>
      <c r="I9" s="67">
        <f t="shared" si="1"/>
        <v>-434.90000000000003</v>
      </c>
      <c r="J9" s="66">
        <v>48.3</v>
      </c>
      <c r="K9" s="64">
        <v>83.33</v>
      </c>
      <c r="L9" s="67">
        <f t="shared" si="2"/>
        <v>35.03</v>
      </c>
      <c r="M9" s="66"/>
      <c r="N9" s="64">
        <v>83</v>
      </c>
      <c r="O9" s="67">
        <f t="shared" si="3"/>
        <v>83</v>
      </c>
      <c r="P9" s="66">
        <v>27.7</v>
      </c>
      <c r="Q9" s="81">
        <v>83</v>
      </c>
      <c r="R9" s="67">
        <f t="shared" si="4"/>
        <v>55.3</v>
      </c>
      <c r="S9" s="66">
        <v>840.4</v>
      </c>
      <c r="T9" s="81">
        <v>83</v>
      </c>
      <c r="U9" s="67">
        <f t="shared" si="5"/>
        <v>-757.4</v>
      </c>
      <c r="V9" s="66">
        <v>12.15</v>
      </c>
      <c r="W9" s="81">
        <v>83</v>
      </c>
      <c r="X9" s="67">
        <f t="shared" si="6"/>
        <v>70.849999999999994</v>
      </c>
      <c r="Y9" s="66">
        <v>60.48</v>
      </c>
      <c r="Z9" s="81">
        <v>83</v>
      </c>
      <c r="AA9" s="67">
        <f t="shared" si="7"/>
        <v>22.520000000000003</v>
      </c>
      <c r="AB9" s="66">
        <v>1000</v>
      </c>
      <c r="AC9" s="81">
        <v>83</v>
      </c>
      <c r="AD9" s="67">
        <f t="shared" si="8"/>
        <v>-917</v>
      </c>
      <c r="AE9" s="66">
        <v>7.7</v>
      </c>
      <c r="AF9" s="81">
        <v>84</v>
      </c>
      <c r="AG9" s="67">
        <f t="shared" si="9"/>
        <v>76.3</v>
      </c>
      <c r="AH9" s="66">
        <v>6.3</v>
      </c>
      <c r="AI9" s="81">
        <v>84</v>
      </c>
      <c r="AJ9" s="67">
        <f t="shared" si="10"/>
        <v>77.7</v>
      </c>
      <c r="AK9" s="66">
        <v>12.35</v>
      </c>
      <c r="AL9" s="81">
        <v>84</v>
      </c>
      <c r="AM9" s="67"/>
      <c r="AN9" s="11"/>
      <c r="AO9" s="12">
        <f t="shared" si="11"/>
        <v>2553.4499999999998</v>
      </c>
      <c r="AP9" s="10">
        <f t="shared" si="12"/>
        <v>999.99</v>
      </c>
      <c r="AQ9" s="64">
        <f t="shared" si="13"/>
        <v>-1553.4599999999998</v>
      </c>
      <c r="AR9" s="10">
        <f t="shared" si="14"/>
        <v>999.99</v>
      </c>
      <c r="AS9" s="10"/>
    </row>
    <row r="10" spans="1:45" x14ac:dyDescent="0.25">
      <c r="A10" s="5" t="s">
        <v>25</v>
      </c>
      <c r="B10" s="44">
        <v>1000</v>
      </c>
      <c r="C10" s="11"/>
      <c r="D10" s="66">
        <v>54.56</v>
      </c>
      <c r="E10" s="64">
        <v>83.33</v>
      </c>
      <c r="F10" s="67">
        <f t="shared" si="0"/>
        <v>28.769999999999996</v>
      </c>
      <c r="G10" s="66">
        <v>56.32</v>
      </c>
      <c r="H10" s="64">
        <v>83</v>
      </c>
      <c r="I10" s="67">
        <f t="shared" si="1"/>
        <v>26.68</v>
      </c>
      <c r="J10" s="66">
        <v>60.28</v>
      </c>
      <c r="K10" s="64">
        <v>83</v>
      </c>
      <c r="L10" s="67">
        <f t="shared" si="2"/>
        <v>22.72</v>
      </c>
      <c r="M10" s="66">
        <v>55.49</v>
      </c>
      <c r="N10" s="64">
        <v>83</v>
      </c>
      <c r="O10" s="67">
        <f t="shared" si="3"/>
        <v>27.509999999999998</v>
      </c>
      <c r="P10" s="66">
        <v>54.39</v>
      </c>
      <c r="Q10" s="81">
        <v>83</v>
      </c>
      <c r="R10" s="67">
        <f t="shared" si="4"/>
        <v>28.61</v>
      </c>
      <c r="S10" s="66">
        <v>52.54</v>
      </c>
      <c r="T10" s="81">
        <v>83</v>
      </c>
      <c r="U10" s="67">
        <f t="shared" si="5"/>
        <v>30.46</v>
      </c>
      <c r="V10" s="66">
        <v>53.02</v>
      </c>
      <c r="W10" s="81">
        <v>83</v>
      </c>
      <c r="X10" s="67">
        <f t="shared" si="6"/>
        <v>29.979999999999997</v>
      </c>
      <c r="Y10" s="66">
        <v>49.98</v>
      </c>
      <c r="Z10" s="81">
        <v>83</v>
      </c>
      <c r="AA10" s="67">
        <f t="shared" si="7"/>
        <v>33.020000000000003</v>
      </c>
      <c r="AB10" s="66">
        <v>53.94</v>
      </c>
      <c r="AC10" s="81">
        <v>84</v>
      </c>
      <c r="AD10" s="67">
        <f t="shared" si="8"/>
        <v>30.060000000000002</v>
      </c>
      <c r="AE10" s="66">
        <v>47.65</v>
      </c>
      <c r="AF10" s="81">
        <v>84</v>
      </c>
      <c r="AG10" s="67">
        <f t="shared" si="9"/>
        <v>36.35</v>
      </c>
      <c r="AH10" s="66">
        <v>50.06</v>
      </c>
      <c r="AI10" s="81">
        <v>84</v>
      </c>
      <c r="AJ10" s="67">
        <f t="shared" si="10"/>
        <v>33.94</v>
      </c>
      <c r="AK10" s="66">
        <v>51.32</v>
      </c>
      <c r="AL10" s="81">
        <v>84</v>
      </c>
      <c r="AM10" s="67"/>
      <c r="AN10" s="11"/>
      <c r="AO10" s="12">
        <f t="shared" si="11"/>
        <v>639.54999999999995</v>
      </c>
      <c r="AP10" s="10">
        <f t="shared" si="12"/>
        <v>1000.3299999999999</v>
      </c>
      <c r="AQ10" s="64">
        <f t="shared" si="13"/>
        <v>360.78</v>
      </c>
      <c r="AR10" s="10">
        <f t="shared" si="14"/>
        <v>1000.3299999999999</v>
      </c>
      <c r="AS10" s="10"/>
    </row>
    <row r="11" spans="1:45" x14ac:dyDescent="0.25">
      <c r="A11" s="5" t="s">
        <v>26</v>
      </c>
      <c r="B11" s="44">
        <v>750</v>
      </c>
      <c r="C11" s="11"/>
      <c r="D11" s="66">
        <v>186.36</v>
      </c>
      <c r="E11" s="64">
        <v>187</v>
      </c>
      <c r="F11" s="67">
        <f t="shared" si="0"/>
        <v>0.63999999999998636</v>
      </c>
      <c r="G11" s="66"/>
      <c r="H11" s="64"/>
      <c r="I11" s="67"/>
      <c r="J11" s="66"/>
      <c r="K11" s="64"/>
      <c r="L11" s="67"/>
      <c r="M11" s="66">
        <v>186.36</v>
      </c>
      <c r="N11" s="64">
        <v>187</v>
      </c>
      <c r="O11" s="67">
        <f t="shared" si="3"/>
        <v>0.63999999999998636</v>
      </c>
      <c r="P11" s="66"/>
      <c r="Q11" s="81"/>
      <c r="R11" s="67"/>
      <c r="S11" s="66"/>
      <c r="T11" s="81"/>
      <c r="U11" s="67"/>
      <c r="V11" s="66">
        <v>186.36</v>
      </c>
      <c r="W11" s="81">
        <v>188</v>
      </c>
      <c r="X11" s="67">
        <f t="shared" si="6"/>
        <v>1.6399999999999864</v>
      </c>
      <c r="Y11" s="66"/>
      <c r="Z11" s="81"/>
      <c r="AA11" s="67"/>
      <c r="AB11" s="66"/>
      <c r="AC11" s="81"/>
      <c r="AD11" s="67"/>
      <c r="AE11" s="66">
        <v>186.37</v>
      </c>
      <c r="AF11" s="81">
        <v>188</v>
      </c>
      <c r="AG11" s="67">
        <f t="shared" si="9"/>
        <v>1.6299999999999955</v>
      </c>
      <c r="AH11" s="66"/>
      <c r="AI11" s="81"/>
      <c r="AJ11" s="67"/>
      <c r="AK11" s="66"/>
      <c r="AL11" s="81"/>
      <c r="AM11" s="67"/>
      <c r="AN11" s="11"/>
      <c r="AO11" s="12">
        <f t="shared" si="11"/>
        <v>745.45</v>
      </c>
      <c r="AP11" s="10">
        <f t="shared" si="12"/>
        <v>750</v>
      </c>
      <c r="AQ11" s="64">
        <f t="shared" si="13"/>
        <v>4.5499999999999545</v>
      </c>
      <c r="AR11" s="10">
        <f t="shared" si="14"/>
        <v>750</v>
      </c>
      <c r="AS11" s="10"/>
    </row>
    <row r="12" spans="1:45" x14ac:dyDescent="0.25">
      <c r="A12" s="5" t="s">
        <v>27</v>
      </c>
      <c r="B12" s="44">
        <v>5000</v>
      </c>
      <c r="C12" s="11"/>
      <c r="D12" s="66"/>
      <c r="E12" s="64"/>
      <c r="F12" s="67"/>
      <c r="G12" s="66"/>
      <c r="H12" s="64"/>
      <c r="I12" s="67"/>
      <c r="J12" s="66"/>
      <c r="K12" s="64"/>
      <c r="L12" s="67"/>
      <c r="M12" s="66"/>
      <c r="N12" s="64"/>
      <c r="O12" s="67"/>
      <c r="P12" s="66"/>
      <c r="Q12" s="81"/>
      <c r="R12" s="67"/>
      <c r="S12" s="66"/>
      <c r="T12" s="81"/>
      <c r="U12" s="67"/>
      <c r="V12" s="66"/>
      <c r="W12" s="81"/>
      <c r="X12" s="67"/>
      <c r="Y12" s="66">
        <v>162.21</v>
      </c>
      <c r="Z12" s="81"/>
      <c r="AA12" s="67">
        <f t="shared" si="7"/>
        <v>-162.21</v>
      </c>
      <c r="AB12" s="66"/>
      <c r="AC12" s="81"/>
      <c r="AD12" s="67"/>
      <c r="AE12" s="66"/>
      <c r="AF12" s="81"/>
      <c r="AG12" s="67"/>
      <c r="AH12" s="66"/>
      <c r="AI12" s="81"/>
      <c r="AJ12" s="67"/>
      <c r="AK12" s="66"/>
      <c r="AL12" s="81">
        <v>5000</v>
      </c>
      <c r="AM12" s="67"/>
      <c r="AN12" s="11"/>
      <c r="AO12" s="12">
        <f t="shared" si="11"/>
        <v>162.21</v>
      </c>
      <c r="AP12" s="10">
        <f t="shared" si="12"/>
        <v>5000</v>
      </c>
      <c r="AQ12" s="64">
        <f t="shared" si="13"/>
        <v>4837.79</v>
      </c>
      <c r="AR12" s="10">
        <f t="shared" si="14"/>
        <v>5000</v>
      </c>
      <c r="AS12" s="10"/>
    </row>
    <row r="13" spans="1:45" x14ac:dyDescent="0.25">
      <c r="A13" s="5" t="s">
        <v>28</v>
      </c>
      <c r="B13" s="44">
        <v>500</v>
      </c>
      <c r="C13" s="11"/>
      <c r="D13" s="66"/>
      <c r="E13" s="64"/>
      <c r="F13" s="67"/>
      <c r="G13" s="66"/>
      <c r="H13" s="64"/>
      <c r="I13" s="67"/>
      <c r="J13" s="66"/>
      <c r="K13" s="64">
        <v>100</v>
      </c>
      <c r="L13" s="67">
        <f t="shared" si="2"/>
        <v>100</v>
      </c>
      <c r="M13" s="66"/>
      <c r="N13" s="64"/>
      <c r="O13" s="67"/>
      <c r="P13" s="66"/>
      <c r="Q13" s="81"/>
      <c r="R13" s="67"/>
      <c r="S13" s="66">
        <v>120</v>
      </c>
      <c r="T13" s="81">
        <v>300</v>
      </c>
      <c r="U13" s="67">
        <f t="shared" si="5"/>
        <v>180</v>
      </c>
      <c r="V13" s="66"/>
      <c r="W13" s="81"/>
      <c r="X13" s="67"/>
      <c r="Y13" s="66">
        <v>299.99</v>
      </c>
      <c r="Z13" s="81"/>
      <c r="AA13" s="67">
        <f t="shared" si="7"/>
        <v>-299.99</v>
      </c>
      <c r="AB13" s="90">
        <v>-9.99</v>
      </c>
      <c r="AC13" s="81"/>
      <c r="AD13" s="67">
        <f t="shared" si="8"/>
        <v>9.99</v>
      </c>
      <c r="AE13" s="66"/>
      <c r="AF13" s="81">
        <v>100</v>
      </c>
      <c r="AG13" s="67">
        <f t="shared" si="9"/>
        <v>100</v>
      </c>
      <c r="AH13" s="66"/>
      <c r="AI13" s="81"/>
      <c r="AJ13" s="67"/>
      <c r="AK13" s="66">
        <v>78.3</v>
      </c>
      <c r="AL13" s="81"/>
      <c r="AM13" s="67"/>
      <c r="AN13" s="11"/>
      <c r="AO13" s="12">
        <f t="shared" si="11"/>
        <v>488.3</v>
      </c>
      <c r="AP13" s="10">
        <f t="shared" si="12"/>
        <v>500</v>
      </c>
      <c r="AQ13" s="64">
        <f t="shared" si="13"/>
        <v>11.699999999999989</v>
      </c>
      <c r="AR13" s="10">
        <f t="shared" si="14"/>
        <v>500</v>
      </c>
      <c r="AS13" s="10"/>
    </row>
    <row r="14" spans="1:45" x14ac:dyDescent="0.25">
      <c r="A14" s="5" t="s">
        <v>29</v>
      </c>
      <c r="B14" s="44">
        <v>300</v>
      </c>
      <c r="C14" s="11"/>
      <c r="D14" s="66">
        <v>82.17</v>
      </c>
      <c r="E14" s="64">
        <v>75</v>
      </c>
      <c r="F14" s="67">
        <f t="shared" si="0"/>
        <v>-7.1700000000000017</v>
      </c>
      <c r="G14" s="66"/>
      <c r="H14" s="64"/>
      <c r="I14" s="67"/>
      <c r="J14" s="66"/>
      <c r="K14" s="64"/>
      <c r="L14" s="67"/>
      <c r="M14" s="66">
        <v>81.319999999999993</v>
      </c>
      <c r="N14" s="64">
        <v>75</v>
      </c>
      <c r="O14" s="67">
        <f t="shared" si="3"/>
        <v>-6.3199999999999932</v>
      </c>
      <c r="P14" s="66"/>
      <c r="Q14" s="81"/>
      <c r="R14" s="67"/>
      <c r="S14" s="66"/>
      <c r="T14" s="81"/>
      <c r="U14" s="67"/>
      <c r="V14" s="66">
        <v>189.01</v>
      </c>
      <c r="W14" s="81">
        <v>75</v>
      </c>
      <c r="X14" s="67">
        <f t="shared" si="6"/>
        <v>-114.00999999999999</v>
      </c>
      <c r="Y14" s="66"/>
      <c r="Z14" s="81"/>
      <c r="AA14" s="67"/>
      <c r="AB14" s="66"/>
      <c r="AC14" s="81"/>
      <c r="AD14" s="67"/>
      <c r="AE14" s="66">
        <v>18.95</v>
      </c>
      <c r="AF14" s="81">
        <v>75</v>
      </c>
      <c r="AG14" s="67">
        <f t="shared" si="9"/>
        <v>56.05</v>
      </c>
      <c r="AH14" s="66"/>
      <c r="AI14" s="81"/>
      <c r="AJ14" s="67"/>
      <c r="AK14" s="66"/>
      <c r="AL14" s="81"/>
      <c r="AM14" s="67"/>
      <c r="AN14" s="11"/>
      <c r="AO14" s="12">
        <f t="shared" si="11"/>
        <v>371.45</v>
      </c>
      <c r="AP14" s="10">
        <f t="shared" si="12"/>
        <v>300</v>
      </c>
      <c r="AQ14" s="64">
        <f t="shared" si="13"/>
        <v>-71.449999999999989</v>
      </c>
      <c r="AR14" s="10">
        <f t="shared" si="14"/>
        <v>300</v>
      </c>
      <c r="AS14" s="10"/>
    </row>
    <row r="15" spans="1:45" x14ac:dyDescent="0.25">
      <c r="A15" s="5" t="s">
        <v>30</v>
      </c>
      <c r="B15" s="44">
        <v>500</v>
      </c>
      <c r="C15" s="11"/>
      <c r="D15" s="66"/>
      <c r="E15" s="64"/>
      <c r="F15" s="67"/>
      <c r="G15" s="66"/>
      <c r="H15" s="64"/>
      <c r="I15" s="67"/>
      <c r="J15" s="66">
        <v>109.5</v>
      </c>
      <c r="K15" s="64"/>
      <c r="L15" s="67">
        <f t="shared" si="2"/>
        <v>-109.5</v>
      </c>
      <c r="M15" s="66"/>
      <c r="N15" s="64">
        <v>200</v>
      </c>
      <c r="O15" s="67">
        <f t="shared" si="3"/>
        <v>200</v>
      </c>
      <c r="P15" s="66"/>
      <c r="Q15" s="81"/>
      <c r="R15" s="67"/>
      <c r="S15" s="66"/>
      <c r="T15" s="81"/>
      <c r="U15" s="67"/>
      <c r="V15" s="66"/>
      <c r="W15" s="81"/>
      <c r="X15" s="67"/>
      <c r="Y15" s="66"/>
      <c r="Z15" s="81"/>
      <c r="AA15" s="67"/>
      <c r="AB15" s="66"/>
      <c r="AC15" s="81"/>
      <c r="AD15" s="67"/>
      <c r="AE15" s="66"/>
      <c r="AF15" s="81"/>
      <c r="AG15" s="67"/>
      <c r="AH15" s="66"/>
      <c r="AI15" s="81"/>
      <c r="AJ15" s="67"/>
      <c r="AK15" s="66"/>
      <c r="AL15" s="81">
        <v>300</v>
      </c>
      <c r="AM15" s="67"/>
      <c r="AN15" s="11"/>
      <c r="AO15" s="12">
        <f t="shared" si="11"/>
        <v>109.5</v>
      </c>
      <c r="AP15" s="10">
        <f t="shared" si="12"/>
        <v>500</v>
      </c>
      <c r="AQ15" s="64">
        <f t="shared" si="13"/>
        <v>390.5</v>
      </c>
      <c r="AR15" s="10">
        <f t="shared" si="14"/>
        <v>500</v>
      </c>
      <c r="AS15" s="10"/>
    </row>
    <row r="16" spans="1:45" x14ac:dyDescent="0.25">
      <c r="A16" s="5" t="s">
        <v>31</v>
      </c>
      <c r="B16" s="44">
        <v>300</v>
      </c>
      <c r="C16" s="11"/>
      <c r="D16" s="66">
        <v>26.71</v>
      </c>
      <c r="E16" s="64">
        <v>25</v>
      </c>
      <c r="F16" s="67">
        <f t="shared" si="0"/>
        <v>-1.7100000000000009</v>
      </c>
      <c r="G16" s="66">
        <v>29.26</v>
      </c>
      <c r="H16" s="64">
        <v>25</v>
      </c>
      <c r="I16" s="67">
        <f t="shared" si="1"/>
        <v>-4.2600000000000016</v>
      </c>
      <c r="J16" s="66">
        <v>41.65</v>
      </c>
      <c r="K16" s="64">
        <v>25</v>
      </c>
      <c r="L16" s="67">
        <f t="shared" si="2"/>
        <v>-16.649999999999999</v>
      </c>
      <c r="M16" s="66">
        <v>36.229999999999997</v>
      </c>
      <c r="N16" s="64">
        <v>25</v>
      </c>
      <c r="O16" s="67">
        <f t="shared" si="3"/>
        <v>-11.229999999999997</v>
      </c>
      <c r="P16" s="66">
        <v>35.36</v>
      </c>
      <c r="Q16" s="81">
        <v>25</v>
      </c>
      <c r="R16" s="67">
        <f t="shared" si="4"/>
        <v>-10.36</v>
      </c>
      <c r="S16" s="66">
        <v>33.69</v>
      </c>
      <c r="T16" s="81">
        <v>25</v>
      </c>
      <c r="U16" s="67">
        <f t="shared" si="5"/>
        <v>-8.6899999999999977</v>
      </c>
      <c r="V16" s="66">
        <v>35.369999999999997</v>
      </c>
      <c r="W16" s="81">
        <v>25</v>
      </c>
      <c r="X16" s="67">
        <f t="shared" si="6"/>
        <v>-10.369999999999997</v>
      </c>
      <c r="Y16" s="66">
        <v>33.85</v>
      </c>
      <c r="Z16" s="81">
        <v>25</v>
      </c>
      <c r="AA16" s="67">
        <f t="shared" si="7"/>
        <v>-8.8500000000000014</v>
      </c>
      <c r="AB16" s="66">
        <v>39.72</v>
      </c>
      <c r="AC16" s="81">
        <v>25</v>
      </c>
      <c r="AD16" s="67">
        <f t="shared" si="8"/>
        <v>-14.719999999999999</v>
      </c>
      <c r="AE16" s="66">
        <v>44.06</v>
      </c>
      <c r="AF16" s="81">
        <v>25</v>
      </c>
      <c r="AG16" s="67">
        <f t="shared" si="9"/>
        <v>-19.060000000000002</v>
      </c>
      <c r="AH16" s="66">
        <v>29</v>
      </c>
      <c r="AI16" s="81">
        <v>25</v>
      </c>
      <c r="AJ16" s="67">
        <f t="shared" si="10"/>
        <v>-4</v>
      </c>
      <c r="AK16" s="66">
        <v>21.92</v>
      </c>
      <c r="AL16" s="81">
        <v>25</v>
      </c>
      <c r="AM16" s="67"/>
      <c r="AN16" s="11"/>
      <c r="AO16" s="12">
        <f t="shared" si="11"/>
        <v>406.82</v>
      </c>
      <c r="AP16" s="10">
        <f t="shared" si="12"/>
        <v>300</v>
      </c>
      <c r="AQ16" s="64">
        <f t="shared" si="13"/>
        <v>-106.82</v>
      </c>
      <c r="AR16" s="10">
        <f t="shared" si="14"/>
        <v>300</v>
      </c>
      <c r="AS16" s="10"/>
    </row>
    <row r="17" spans="1:45" x14ac:dyDescent="0.25">
      <c r="A17" s="5" t="s">
        <v>81</v>
      </c>
      <c r="B17" s="44">
        <v>8000</v>
      </c>
      <c r="C17" s="11"/>
      <c r="D17" s="66">
        <v>-3102.67</v>
      </c>
      <c r="E17" s="64">
        <v>3000</v>
      </c>
      <c r="F17" s="67">
        <f t="shared" si="0"/>
        <v>6102.67</v>
      </c>
      <c r="G17" s="66">
        <v>82.73</v>
      </c>
      <c r="H17" s="64">
        <v>1000</v>
      </c>
      <c r="I17" s="67">
        <f t="shared" si="1"/>
        <v>917.27</v>
      </c>
      <c r="J17" s="66">
        <v>1578.4</v>
      </c>
      <c r="K17" s="64"/>
      <c r="L17" s="67">
        <f t="shared" si="2"/>
        <v>-1578.4</v>
      </c>
      <c r="M17" s="66">
        <v>667</v>
      </c>
      <c r="N17" s="64"/>
      <c r="O17" s="67">
        <f t="shared" si="3"/>
        <v>-667</v>
      </c>
      <c r="P17" s="66"/>
      <c r="Q17" s="81"/>
      <c r="R17" s="67"/>
      <c r="S17" s="66"/>
      <c r="T17" s="81"/>
      <c r="U17" s="67"/>
      <c r="V17" s="66">
        <v>915.75</v>
      </c>
      <c r="W17" s="81">
        <v>1000</v>
      </c>
      <c r="X17" s="67">
        <f t="shared" si="6"/>
        <v>84.25</v>
      </c>
      <c r="Y17" s="66">
        <v>633.04</v>
      </c>
      <c r="Z17" s="81">
        <v>1000</v>
      </c>
      <c r="AA17" s="67">
        <f t="shared" si="7"/>
        <v>366.96000000000004</v>
      </c>
      <c r="AB17" s="66">
        <v>209.06</v>
      </c>
      <c r="AC17" s="81"/>
      <c r="AD17" s="67">
        <f t="shared" si="8"/>
        <v>-209.06</v>
      </c>
      <c r="AE17" s="66"/>
      <c r="AF17" s="81"/>
      <c r="AG17" s="67"/>
      <c r="AH17" s="66">
        <v>84.2</v>
      </c>
      <c r="AI17" s="81"/>
      <c r="AJ17" s="67">
        <f t="shared" si="10"/>
        <v>-84.2</v>
      </c>
      <c r="AK17" s="66">
        <v>162.55000000000001</v>
      </c>
      <c r="AL17" s="81">
        <v>2000</v>
      </c>
      <c r="AM17" s="67"/>
      <c r="AN17" s="11"/>
      <c r="AO17" s="12">
        <f t="shared" si="11"/>
        <v>1230.06</v>
      </c>
      <c r="AP17" s="10">
        <f t="shared" si="12"/>
        <v>8000</v>
      </c>
      <c r="AQ17" s="64">
        <f t="shared" si="13"/>
        <v>6769.9400000000005</v>
      </c>
      <c r="AR17" s="10">
        <f t="shared" si="14"/>
        <v>8000</v>
      </c>
      <c r="AS17" s="10"/>
    </row>
    <row r="18" spans="1:45" x14ac:dyDescent="0.25">
      <c r="A18" s="5" t="s">
        <v>32</v>
      </c>
      <c r="B18" s="44">
        <v>400</v>
      </c>
      <c r="C18" s="11"/>
      <c r="D18" s="66"/>
      <c r="E18" s="64">
        <v>33.33</v>
      </c>
      <c r="F18" s="67">
        <f t="shared" si="0"/>
        <v>33.33</v>
      </c>
      <c r="G18" s="66">
        <v>57</v>
      </c>
      <c r="H18" s="64">
        <v>33</v>
      </c>
      <c r="I18" s="67">
        <f t="shared" si="1"/>
        <v>-24</v>
      </c>
      <c r="J18" s="66">
        <v>50</v>
      </c>
      <c r="K18" s="64">
        <v>33</v>
      </c>
      <c r="L18" s="67">
        <f t="shared" si="2"/>
        <v>-17</v>
      </c>
      <c r="M18" s="66"/>
      <c r="N18" s="64">
        <v>33</v>
      </c>
      <c r="O18" s="67">
        <f t="shared" si="3"/>
        <v>33</v>
      </c>
      <c r="P18" s="66"/>
      <c r="Q18" s="81">
        <v>33</v>
      </c>
      <c r="R18" s="67">
        <f t="shared" si="4"/>
        <v>33</v>
      </c>
      <c r="S18" s="66"/>
      <c r="T18" s="81">
        <v>33</v>
      </c>
      <c r="U18" s="67">
        <f t="shared" si="5"/>
        <v>33</v>
      </c>
      <c r="V18" s="66"/>
      <c r="W18" s="81">
        <v>33</v>
      </c>
      <c r="X18" s="67">
        <f t="shared" si="6"/>
        <v>33</v>
      </c>
      <c r="Y18" s="66">
        <v>44.35</v>
      </c>
      <c r="Z18" s="81">
        <v>33</v>
      </c>
      <c r="AA18" s="67">
        <f t="shared" si="7"/>
        <v>-11.350000000000001</v>
      </c>
      <c r="AB18" s="66">
        <v>31.36</v>
      </c>
      <c r="AC18" s="81">
        <v>34</v>
      </c>
      <c r="AD18" s="67">
        <f t="shared" si="8"/>
        <v>2.6400000000000006</v>
      </c>
      <c r="AE18" s="66"/>
      <c r="AF18" s="81">
        <v>34</v>
      </c>
      <c r="AG18" s="67">
        <f t="shared" si="9"/>
        <v>34</v>
      </c>
      <c r="AH18" s="66"/>
      <c r="AI18" s="81">
        <v>34</v>
      </c>
      <c r="AJ18" s="67">
        <f t="shared" si="10"/>
        <v>34</v>
      </c>
      <c r="AK18" s="66">
        <v>17.850000000000001</v>
      </c>
      <c r="AL18" s="81">
        <v>34</v>
      </c>
      <c r="AM18" s="67"/>
      <c r="AN18" s="11"/>
      <c r="AO18" s="12">
        <f t="shared" si="11"/>
        <v>200.56</v>
      </c>
      <c r="AP18" s="10">
        <f t="shared" si="12"/>
        <v>400.33</v>
      </c>
      <c r="AQ18" s="64">
        <f t="shared" si="13"/>
        <v>199.76999999999998</v>
      </c>
      <c r="AR18" s="10">
        <f t="shared" si="14"/>
        <v>400.33</v>
      </c>
      <c r="AS18" s="10"/>
    </row>
    <row r="19" spans="1:45" x14ac:dyDescent="0.25">
      <c r="A19" s="5" t="s">
        <v>33</v>
      </c>
      <c r="B19" s="44">
        <v>1150</v>
      </c>
      <c r="C19" s="11"/>
      <c r="D19" s="66"/>
      <c r="E19" s="64"/>
      <c r="F19" s="67"/>
      <c r="G19" s="66"/>
      <c r="H19" s="64"/>
      <c r="I19" s="67"/>
      <c r="J19" s="66"/>
      <c r="K19" s="64"/>
      <c r="L19" s="67"/>
      <c r="M19" s="66"/>
      <c r="N19" s="64"/>
      <c r="O19" s="67"/>
      <c r="P19" s="66"/>
      <c r="Q19" s="81"/>
      <c r="R19" s="67"/>
      <c r="S19" s="66"/>
      <c r="T19" s="81"/>
      <c r="U19" s="67"/>
      <c r="V19" s="66">
        <v>1140</v>
      </c>
      <c r="W19" s="81">
        <v>1150</v>
      </c>
      <c r="X19" s="67">
        <f t="shared" si="6"/>
        <v>10</v>
      </c>
      <c r="Y19" s="66"/>
      <c r="Z19" s="81"/>
      <c r="AA19" s="67"/>
      <c r="AB19" s="66"/>
      <c r="AC19" s="81"/>
      <c r="AD19" s="67"/>
      <c r="AE19" s="66"/>
      <c r="AF19" s="81"/>
      <c r="AG19" s="67"/>
      <c r="AH19" s="66"/>
      <c r="AI19" s="81"/>
      <c r="AJ19" s="67"/>
      <c r="AK19" s="66"/>
      <c r="AL19" s="81"/>
      <c r="AM19" s="67"/>
      <c r="AN19" s="11"/>
      <c r="AO19" s="12">
        <f t="shared" si="11"/>
        <v>1140</v>
      </c>
      <c r="AP19" s="10">
        <f t="shared" si="12"/>
        <v>1150</v>
      </c>
      <c r="AQ19" s="64">
        <f t="shared" si="13"/>
        <v>10</v>
      </c>
      <c r="AR19" s="10">
        <f t="shared" si="14"/>
        <v>1150</v>
      </c>
      <c r="AS19" s="10"/>
    </row>
    <row r="20" spans="1:45" x14ac:dyDescent="0.25">
      <c r="A20" s="5" t="s">
        <v>34</v>
      </c>
      <c r="B20" s="44">
        <v>6000</v>
      </c>
      <c r="C20" s="11"/>
      <c r="D20" s="66">
        <v>977</v>
      </c>
      <c r="E20" s="64">
        <v>500</v>
      </c>
      <c r="F20" s="67">
        <f t="shared" si="0"/>
        <v>-477</v>
      </c>
      <c r="G20" s="66">
        <v>414.72</v>
      </c>
      <c r="H20" s="64">
        <v>600</v>
      </c>
      <c r="I20" s="67">
        <f t="shared" si="1"/>
        <v>185.27999999999997</v>
      </c>
      <c r="J20" s="66">
        <v>988.4</v>
      </c>
      <c r="K20" s="64">
        <v>600</v>
      </c>
      <c r="L20" s="67">
        <f t="shared" si="2"/>
        <v>-388.4</v>
      </c>
      <c r="M20" s="66">
        <v>583</v>
      </c>
      <c r="N20" s="64">
        <v>200</v>
      </c>
      <c r="O20" s="67">
        <f t="shared" si="3"/>
        <v>-383</v>
      </c>
      <c r="P20" s="66">
        <v>903</v>
      </c>
      <c r="Q20" s="81">
        <v>200</v>
      </c>
      <c r="R20" s="67">
        <f t="shared" si="4"/>
        <v>-703</v>
      </c>
      <c r="S20" s="66">
        <v>1557.6</v>
      </c>
      <c r="T20" s="81">
        <v>1100</v>
      </c>
      <c r="U20" s="67">
        <f t="shared" si="5"/>
        <v>-457.59999999999991</v>
      </c>
      <c r="V20" s="66">
        <v>103</v>
      </c>
      <c r="W20" s="81">
        <v>600</v>
      </c>
      <c r="X20" s="67">
        <f t="shared" si="6"/>
        <v>497</v>
      </c>
      <c r="Y20" s="66">
        <v>179.5</v>
      </c>
      <c r="Z20" s="81">
        <v>600</v>
      </c>
      <c r="AA20" s="67">
        <f t="shared" si="7"/>
        <v>420.5</v>
      </c>
      <c r="AB20" s="66">
        <v>246.4</v>
      </c>
      <c r="AC20" s="81">
        <v>400</v>
      </c>
      <c r="AD20" s="67">
        <f t="shared" si="8"/>
        <v>153.6</v>
      </c>
      <c r="AE20" s="66">
        <v>174.7</v>
      </c>
      <c r="AF20" s="81">
        <v>400</v>
      </c>
      <c r="AG20" s="67">
        <f t="shared" si="9"/>
        <v>225.3</v>
      </c>
      <c r="AH20" s="66">
        <v>326.3</v>
      </c>
      <c r="AI20" s="81">
        <v>400</v>
      </c>
      <c r="AJ20" s="67">
        <f t="shared" si="10"/>
        <v>73.699999999999989</v>
      </c>
      <c r="AK20" s="66">
        <v>2439.5</v>
      </c>
      <c r="AL20" s="81">
        <v>400</v>
      </c>
      <c r="AM20" s="67"/>
      <c r="AN20" s="11"/>
      <c r="AO20" s="12">
        <f t="shared" si="11"/>
        <v>8893.119999999999</v>
      </c>
      <c r="AP20" s="10">
        <f t="shared" si="12"/>
        <v>6000</v>
      </c>
      <c r="AQ20" s="64">
        <f t="shared" si="13"/>
        <v>-2893.119999999999</v>
      </c>
      <c r="AR20" s="10">
        <f t="shared" si="14"/>
        <v>6000</v>
      </c>
      <c r="AS20" s="10"/>
    </row>
    <row r="21" spans="1:45" x14ac:dyDescent="0.25">
      <c r="A21" s="5" t="s">
        <v>35</v>
      </c>
      <c r="B21" s="44">
        <v>250</v>
      </c>
      <c r="C21" s="11"/>
      <c r="D21" s="66"/>
      <c r="E21" s="64"/>
      <c r="F21" s="67"/>
      <c r="G21" s="66"/>
      <c r="H21" s="64"/>
      <c r="I21" s="67"/>
      <c r="J21" s="66"/>
      <c r="K21" s="64"/>
      <c r="L21" s="67"/>
      <c r="M21" s="66"/>
      <c r="N21" s="64"/>
      <c r="O21" s="67"/>
      <c r="P21" s="66">
        <v>27.58</v>
      </c>
      <c r="Q21" s="81"/>
      <c r="R21" s="67">
        <f t="shared" si="4"/>
        <v>-27.58</v>
      </c>
      <c r="S21" s="66"/>
      <c r="T21" s="81">
        <v>150</v>
      </c>
      <c r="U21" s="67">
        <f t="shared" si="5"/>
        <v>150</v>
      </c>
      <c r="V21" s="66">
        <v>15.21</v>
      </c>
      <c r="W21" s="81"/>
      <c r="X21" s="67">
        <f t="shared" si="6"/>
        <v>-15.21</v>
      </c>
      <c r="Y21" s="66">
        <v>103.44</v>
      </c>
      <c r="Z21" s="81"/>
      <c r="AA21" s="67">
        <f t="shared" si="7"/>
        <v>-103.44</v>
      </c>
      <c r="AB21" s="66">
        <v>151.02000000000001</v>
      </c>
      <c r="AC21" s="81"/>
      <c r="AD21" s="67">
        <f t="shared" si="8"/>
        <v>-151.02000000000001</v>
      </c>
      <c r="AE21" s="66"/>
      <c r="AF21" s="81"/>
      <c r="AG21" s="67"/>
      <c r="AH21" s="66"/>
      <c r="AI21" s="81"/>
      <c r="AJ21" s="67"/>
      <c r="AK21" s="66"/>
      <c r="AL21" s="81">
        <v>100</v>
      </c>
      <c r="AM21" s="67"/>
      <c r="AN21" s="11"/>
      <c r="AO21" s="12">
        <f t="shared" si="11"/>
        <v>297.25</v>
      </c>
      <c r="AP21" s="10">
        <f t="shared" si="12"/>
        <v>250</v>
      </c>
      <c r="AQ21" s="64">
        <f t="shared" si="13"/>
        <v>-47.25</v>
      </c>
      <c r="AR21" s="10">
        <f t="shared" si="14"/>
        <v>250</v>
      </c>
      <c r="AS21" s="10"/>
    </row>
    <row r="22" spans="1:45" x14ac:dyDescent="0.25">
      <c r="A22" s="5" t="s">
        <v>36</v>
      </c>
      <c r="B22" s="44">
        <v>1100</v>
      </c>
      <c r="C22" s="11"/>
      <c r="D22" s="66">
        <v>620</v>
      </c>
      <c r="E22" s="64">
        <v>700</v>
      </c>
      <c r="F22" s="67">
        <f t="shared" si="0"/>
        <v>80</v>
      </c>
      <c r="G22" s="66"/>
      <c r="H22" s="64"/>
      <c r="I22" s="67"/>
      <c r="J22" s="66"/>
      <c r="K22" s="64"/>
      <c r="L22" s="67"/>
      <c r="M22" s="66"/>
      <c r="N22" s="64"/>
      <c r="O22" s="67"/>
      <c r="P22" s="66"/>
      <c r="Q22" s="82"/>
      <c r="R22" s="67"/>
      <c r="S22" s="66"/>
      <c r="T22" s="81"/>
      <c r="U22" s="67"/>
      <c r="V22" s="66">
        <v>36</v>
      </c>
      <c r="W22" s="81">
        <v>300</v>
      </c>
      <c r="X22" s="67">
        <f t="shared" si="6"/>
        <v>264</v>
      </c>
      <c r="Y22" s="66">
        <v>327</v>
      </c>
      <c r="Z22" s="81"/>
      <c r="AA22" s="67">
        <f t="shared" si="7"/>
        <v>-327</v>
      </c>
      <c r="AB22" s="66"/>
      <c r="AC22" s="81"/>
      <c r="AD22" s="67"/>
      <c r="AE22" s="66"/>
      <c r="AF22" s="81"/>
      <c r="AG22" s="67"/>
      <c r="AH22" s="66"/>
      <c r="AI22" s="81">
        <v>100</v>
      </c>
      <c r="AJ22" s="67">
        <f t="shared" si="10"/>
        <v>100</v>
      </c>
      <c r="AK22" s="66">
        <v>50</v>
      </c>
      <c r="AL22" s="81"/>
      <c r="AM22" s="67"/>
      <c r="AN22" s="11"/>
      <c r="AO22" s="12">
        <f t="shared" si="11"/>
        <v>1033</v>
      </c>
      <c r="AP22" s="10">
        <f t="shared" si="12"/>
        <v>1100</v>
      </c>
      <c r="AQ22" s="64">
        <f t="shared" si="13"/>
        <v>67</v>
      </c>
      <c r="AR22" s="10">
        <f t="shared" si="14"/>
        <v>1100</v>
      </c>
      <c r="AS22" s="10"/>
    </row>
    <row r="23" spans="1:45" x14ac:dyDescent="0.25">
      <c r="A23" s="5" t="s">
        <v>37</v>
      </c>
      <c r="B23" s="44">
        <v>1200</v>
      </c>
      <c r="C23" s="11"/>
      <c r="D23" s="66">
        <v>643.70000000000005</v>
      </c>
      <c r="E23" s="64">
        <v>700</v>
      </c>
      <c r="F23" s="67">
        <f t="shared" si="0"/>
        <v>56.299999999999955</v>
      </c>
      <c r="G23" s="66"/>
      <c r="H23" s="64"/>
      <c r="I23" s="67"/>
      <c r="J23" s="66"/>
      <c r="K23" s="64"/>
      <c r="L23" s="67"/>
      <c r="M23" s="66"/>
      <c r="N23" s="64">
        <v>500</v>
      </c>
      <c r="O23" s="67">
        <f t="shared" si="3"/>
        <v>500</v>
      </c>
      <c r="P23" s="66"/>
      <c r="Q23" s="82"/>
      <c r="R23" s="67"/>
      <c r="S23" s="66"/>
      <c r="T23" s="81"/>
      <c r="U23" s="67"/>
      <c r="V23" s="66"/>
      <c r="W23" s="81"/>
      <c r="X23" s="67"/>
      <c r="Y23" s="66"/>
      <c r="Z23" s="81"/>
      <c r="AA23" s="67"/>
      <c r="AB23" s="66"/>
      <c r="AC23" s="81"/>
      <c r="AD23" s="67"/>
      <c r="AE23" s="66"/>
      <c r="AF23" s="81"/>
      <c r="AG23" s="67"/>
      <c r="AH23" s="66">
        <v>1123.18</v>
      </c>
      <c r="AI23" s="81"/>
      <c r="AJ23" s="67">
        <f t="shared" si="10"/>
        <v>-1123.18</v>
      </c>
      <c r="AK23" s="66"/>
      <c r="AL23" s="81"/>
      <c r="AM23" s="67"/>
      <c r="AN23" s="11"/>
      <c r="AO23" s="12">
        <f t="shared" si="11"/>
        <v>1766.88</v>
      </c>
      <c r="AP23" s="10">
        <f t="shared" si="12"/>
        <v>1200</v>
      </c>
      <c r="AQ23" s="64">
        <f t="shared" si="13"/>
        <v>-566.88000000000011</v>
      </c>
      <c r="AR23" s="10">
        <f t="shared" si="14"/>
        <v>1200</v>
      </c>
      <c r="AS23" s="10"/>
    </row>
    <row r="24" spans="1:45" x14ac:dyDescent="0.25">
      <c r="A24" s="5" t="s">
        <v>38</v>
      </c>
      <c r="B24" s="44">
        <v>650</v>
      </c>
      <c r="C24" s="11"/>
      <c r="D24" s="66"/>
      <c r="E24" s="64"/>
      <c r="F24" s="67"/>
      <c r="G24" s="66"/>
      <c r="H24" s="64"/>
      <c r="I24" s="67"/>
      <c r="J24" s="66"/>
      <c r="K24" s="64"/>
      <c r="L24" s="67"/>
      <c r="M24" s="66">
        <v>162.38</v>
      </c>
      <c r="N24" s="64"/>
      <c r="O24" s="67">
        <f t="shared" si="3"/>
        <v>-162.38</v>
      </c>
      <c r="P24" s="66"/>
      <c r="Q24" s="82"/>
      <c r="R24" s="67"/>
      <c r="S24" s="66"/>
      <c r="T24" s="81"/>
      <c r="U24" s="67"/>
      <c r="V24" s="66"/>
      <c r="W24" s="81">
        <v>325</v>
      </c>
      <c r="X24" s="67">
        <f t="shared" si="6"/>
        <v>325</v>
      </c>
      <c r="Y24" s="66"/>
      <c r="Z24" s="81"/>
      <c r="AA24" s="67"/>
      <c r="AB24" s="66"/>
      <c r="AC24" s="81"/>
      <c r="AD24" s="67"/>
      <c r="AE24" s="66"/>
      <c r="AF24" s="81"/>
      <c r="AG24" s="67"/>
      <c r="AH24" s="66"/>
      <c r="AI24" s="81"/>
      <c r="AJ24" s="67"/>
      <c r="AK24" s="66">
        <v>533.5</v>
      </c>
      <c r="AL24" s="81">
        <v>325</v>
      </c>
      <c r="AM24" s="67"/>
      <c r="AN24" s="11"/>
      <c r="AO24" s="12">
        <f t="shared" si="11"/>
        <v>695.88</v>
      </c>
      <c r="AP24" s="10">
        <f t="shared" si="12"/>
        <v>650</v>
      </c>
      <c r="AQ24" s="64">
        <f t="shared" si="13"/>
        <v>-45.879999999999995</v>
      </c>
      <c r="AR24" s="10">
        <f t="shared" si="14"/>
        <v>650</v>
      </c>
      <c r="AS24" s="10"/>
    </row>
    <row r="25" spans="1:45" x14ac:dyDescent="0.25">
      <c r="A25" s="5" t="s">
        <v>3</v>
      </c>
      <c r="B25" s="44">
        <v>2500</v>
      </c>
      <c r="C25" s="11"/>
      <c r="D25" s="66">
        <v>110</v>
      </c>
      <c r="E25" s="64">
        <v>208</v>
      </c>
      <c r="F25" s="67">
        <f t="shared" si="0"/>
        <v>98</v>
      </c>
      <c r="G25" s="66">
        <v>154.03</v>
      </c>
      <c r="H25" s="64">
        <v>208</v>
      </c>
      <c r="I25" s="67">
        <f t="shared" si="1"/>
        <v>53.97</v>
      </c>
      <c r="J25" s="66">
        <v>297.74</v>
      </c>
      <c r="K25" s="64">
        <v>208</v>
      </c>
      <c r="L25" s="67">
        <f t="shared" si="2"/>
        <v>-89.740000000000009</v>
      </c>
      <c r="M25" s="66">
        <v>43.33</v>
      </c>
      <c r="N25" s="64">
        <v>208</v>
      </c>
      <c r="O25" s="67">
        <f t="shared" si="3"/>
        <v>164.67000000000002</v>
      </c>
      <c r="P25" s="66"/>
      <c r="Q25" s="82">
        <v>208</v>
      </c>
      <c r="R25" s="67">
        <f t="shared" si="4"/>
        <v>208</v>
      </c>
      <c r="S25" s="66">
        <v>60.45</v>
      </c>
      <c r="T25" s="81">
        <v>208</v>
      </c>
      <c r="U25" s="67">
        <f t="shared" si="5"/>
        <v>147.55000000000001</v>
      </c>
      <c r="V25" s="66"/>
      <c r="W25" s="81">
        <v>208</v>
      </c>
      <c r="X25" s="67">
        <f t="shared" si="6"/>
        <v>208</v>
      </c>
      <c r="Y25" s="66">
        <v>230.64</v>
      </c>
      <c r="Z25" s="81">
        <v>208</v>
      </c>
      <c r="AA25" s="67">
        <f t="shared" si="7"/>
        <v>-22.639999999999986</v>
      </c>
      <c r="AB25" s="66">
        <v>151.4</v>
      </c>
      <c r="AC25" s="81">
        <v>209</v>
      </c>
      <c r="AD25" s="67">
        <f t="shared" si="8"/>
        <v>57.599999999999994</v>
      </c>
      <c r="AE25" s="66"/>
      <c r="AF25" s="81">
        <v>209</v>
      </c>
      <c r="AG25" s="67">
        <f t="shared" si="9"/>
        <v>209</v>
      </c>
      <c r="AH25" s="66"/>
      <c r="AI25" s="81">
        <v>209</v>
      </c>
      <c r="AJ25" s="67">
        <f t="shared" si="10"/>
        <v>209</v>
      </c>
      <c r="AK25" s="66">
        <v>130.74</v>
      </c>
      <c r="AL25" s="81">
        <v>209</v>
      </c>
      <c r="AM25" s="67"/>
      <c r="AN25" s="11"/>
      <c r="AO25" s="12">
        <f t="shared" si="11"/>
        <v>1178.33</v>
      </c>
      <c r="AP25" s="10">
        <f t="shared" si="12"/>
        <v>2500</v>
      </c>
      <c r="AQ25" s="64">
        <f t="shared" si="13"/>
        <v>1321.67</v>
      </c>
      <c r="AR25" s="10">
        <f t="shared" si="14"/>
        <v>2500</v>
      </c>
      <c r="AS25" s="10"/>
    </row>
    <row r="26" spans="1:45" x14ac:dyDescent="0.25">
      <c r="A26" s="5" t="s">
        <v>39</v>
      </c>
      <c r="B26" s="44">
        <v>28000</v>
      </c>
      <c r="C26" s="11"/>
      <c r="D26" s="66"/>
      <c r="E26" s="64"/>
      <c r="F26" s="67"/>
      <c r="G26" s="66">
        <v>902</v>
      </c>
      <c r="H26" s="64">
        <v>1000</v>
      </c>
      <c r="I26" s="67">
        <f t="shared" si="1"/>
        <v>98</v>
      </c>
      <c r="J26" s="66">
        <v>5446.5</v>
      </c>
      <c r="K26" s="64">
        <v>6000</v>
      </c>
      <c r="L26" s="67">
        <f t="shared" si="2"/>
        <v>553.5</v>
      </c>
      <c r="M26" s="66">
        <v>122.89</v>
      </c>
      <c r="N26" s="64">
        <v>5000</v>
      </c>
      <c r="O26" s="67">
        <f t="shared" si="3"/>
        <v>4877.1099999999997</v>
      </c>
      <c r="P26" s="66">
        <v>-102.48</v>
      </c>
      <c r="Q26" s="82">
        <v>5000</v>
      </c>
      <c r="R26" s="67">
        <f t="shared" si="4"/>
        <v>5102.4799999999996</v>
      </c>
      <c r="S26" s="66">
        <v>136</v>
      </c>
      <c r="T26" s="81">
        <v>3000</v>
      </c>
      <c r="U26" s="67">
        <f t="shared" si="5"/>
        <v>2864</v>
      </c>
      <c r="V26" s="66">
        <v>778</v>
      </c>
      <c r="W26" s="81">
        <v>3000</v>
      </c>
      <c r="X26" s="67">
        <f t="shared" si="6"/>
        <v>2222</v>
      </c>
      <c r="Y26" s="66"/>
      <c r="Z26" s="81">
        <v>1000</v>
      </c>
      <c r="AA26" s="67">
        <f t="shared" si="7"/>
        <v>1000</v>
      </c>
      <c r="AB26" s="66">
        <v>8750</v>
      </c>
      <c r="AC26" s="81">
        <v>1000</v>
      </c>
      <c r="AD26" s="67">
        <f t="shared" si="8"/>
        <v>-7750</v>
      </c>
      <c r="AE26" s="66"/>
      <c r="AF26" s="81">
        <v>1000</v>
      </c>
      <c r="AG26" s="67">
        <f t="shared" si="9"/>
        <v>1000</v>
      </c>
      <c r="AH26" s="66">
        <v>300</v>
      </c>
      <c r="AI26" s="81">
        <v>1000</v>
      </c>
      <c r="AJ26" s="67">
        <f t="shared" si="10"/>
        <v>700</v>
      </c>
      <c r="AK26" s="66">
        <v>256.5</v>
      </c>
      <c r="AL26" s="81">
        <v>1000</v>
      </c>
      <c r="AM26" s="67"/>
      <c r="AN26" s="11"/>
      <c r="AO26" s="12">
        <f t="shared" si="11"/>
        <v>16589.41</v>
      </c>
      <c r="AP26" s="10">
        <f t="shared" si="12"/>
        <v>28000</v>
      </c>
      <c r="AQ26" s="64">
        <f t="shared" si="13"/>
        <v>11410.59</v>
      </c>
      <c r="AR26" s="10">
        <f t="shared" si="14"/>
        <v>28000</v>
      </c>
      <c r="AS26" s="10"/>
    </row>
    <row r="27" spans="1:45" x14ac:dyDescent="0.25">
      <c r="A27" s="5" t="s">
        <v>40</v>
      </c>
      <c r="B27" s="45">
        <v>3000</v>
      </c>
      <c r="C27" s="11"/>
      <c r="D27" s="66">
        <v>348.11</v>
      </c>
      <c r="E27" s="64">
        <v>500</v>
      </c>
      <c r="F27" s="67">
        <f t="shared" si="0"/>
        <v>151.88999999999999</v>
      </c>
      <c r="G27" s="66"/>
      <c r="H27" s="64"/>
      <c r="I27" s="67"/>
      <c r="J27" s="66"/>
      <c r="K27" s="64"/>
      <c r="L27" s="67"/>
      <c r="M27" s="66"/>
      <c r="N27" s="64"/>
      <c r="O27" s="67"/>
      <c r="P27" s="66"/>
      <c r="Q27" s="81"/>
      <c r="R27" s="67"/>
      <c r="S27" s="66"/>
      <c r="T27" s="81"/>
      <c r="U27" s="67"/>
      <c r="V27" s="66"/>
      <c r="W27" s="81"/>
      <c r="X27" s="67"/>
      <c r="Y27" s="66"/>
      <c r="Z27" s="81">
        <v>1000</v>
      </c>
      <c r="AA27" s="67">
        <f t="shared" si="7"/>
        <v>1000</v>
      </c>
      <c r="AB27" s="66"/>
      <c r="AC27" s="81">
        <v>1500</v>
      </c>
      <c r="AD27" s="67">
        <f t="shared" si="8"/>
        <v>1500</v>
      </c>
      <c r="AE27" s="66"/>
      <c r="AF27" s="81"/>
      <c r="AG27" s="67"/>
      <c r="AH27" s="66">
        <v>604.65</v>
      </c>
      <c r="AI27" s="81"/>
      <c r="AJ27" s="67">
        <f t="shared" si="10"/>
        <v>-604.65</v>
      </c>
      <c r="AK27" s="66">
        <v>1261.1500000000001</v>
      </c>
      <c r="AL27" s="81"/>
      <c r="AM27" s="67"/>
      <c r="AN27" s="11"/>
      <c r="AO27" s="12">
        <f t="shared" si="11"/>
        <v>2213.9100000000003</v>
      </c>
      <c r="AP27" s="10">
        <f t="shared" si="12"/>
        <v>3000</v>
      </c>
      <c r="AQ27" s="64">
        <f t="shared" si="13"/>
        <v>786.08999999999969</v>
      </c>
      <c r="AR27" s="10">
        <f t="shared" si="14"/>
        <v>3000</v>
      </c>
      <c r="AS27" s="10"/>
    </row>
    <row r="28" spans="1:45" x14ac:dyDescent="0.25">
      <c r="A28" s="5" t="s">
        <v>41</v>
      </c>
      <c r="B28" s="44">
        <v>60000</v>
      </c>
      <c r="C28" s="11"/>
      <c r="D28" s="66"/>
      <c r="E28" s="64">
        <v>5000</v>
      </c>
      <c r="F28" s="67">
        <f t="shared" si="0"/>
        <v>5000</v>
      </c>
      <c r="G28" s="66">
        <v>57.6</v>
      </c>
      <c r="H28" s="64">
        <v>5000</v>
      </c>
      <c r="I28" s="67">
        <f t="shared" si="1"/>
        <v>4942.3999999999996</v>
      </c>
      <c r="J28" s="66">
        <v>3385</v>
      </c>
      <c r="K28" s="64">
        <v>5000</v>
      </c>
      <c r="L28" s="67">
        <f t="shared" si="2"/>
        <v>1615</v>
      </c>
      <c r="M28" s="66">
        <v>1014</v>
      </c>
      <c r="N28" s="64">
        <v>5000</v>
      </c>
      <c r="O28" s="67">
        <f t="shared" si="3"/>
        <v>3986</v>
      </c>
      <c r="P28" s="66">
        <v>3000</v>
      </c>
      <c r="Q28" s="81">
        <v>5000</v>
      </c>
      <c r="R28" s="67">
        <f t="shared" si="4"/>
        <v>2000</v>
      </c>
      <c r="S28" s="66">
        <v>478.38</v>
      </c>
      <c r="T28" s="81">
        <v>5000</v>
      </c>
      <c r="U28" s="67">
        <f t="shared" si="5"/>
        <v>4521.62</v>
      </c>
      <c r="V28" s="66">
        <v>4983</v>
      </c>
      <c r="W28" s="81">
        <v>5000</v>
      </c>
      <c r="X28" s="67">
        <f t="shared" si="6"/>
        <v>17</v>
      </c>
      <c r="Y28" s="66">
        <v>330</v>
      </c>
      <c r="Z28" s="81">
        <v>5000</v>
      </c>
      <c r="AA28" s="67">
        <f t="shared" si="7"/>
        <v>4670</v>
      </c>
      <c r="AB28" s="66">
        <v>15451.69</v>
      </c>
      <c r="AC28" s="81">
        <v>5000</v>
      </c>
      <c r="AD28" s="67">
        <f t="shared" si="8"/>
        <v>-10451.69</v>
      </c>
      <c r="AE28" s="66">
        <v>3115.34</v>
      </c>
      <c r="AF28" s="81">
        <v>5000</v>
      </c>
      <c r="AG28" s="67">
        <f t="shared" si="9"/>
        <v>1884.6599999999999</v>
      </c>
      <c r="AH28" s="66">
        <v>18708.36</v>
      </c>
      <c r="AI28" s="81">
        <v>5000</v>
      </c>
      <c r="AJ28" s="67">
        <f t="shared" si="10"/>
        <v>-13708.36</v>
      </c>
      <c r="AK28" s="66">
        <v>480.97</v>
      </c>
      <c r="AL28" s="81">
        <v>5000</v>
      </c>
      <c r="AM28" s="67"/>
      <c r="AN28" s="11"/>
      <c r="AO28" s="12">
        <f t="shared" si="11"/>
        <v>51004.340000000004</v>
      </c>
      <c r="AP28" s="10">
        <f t="shared" si="12"/>
        <v>60000</v>
      </c>
      <c r="AQ28" s="64">
        <f t="shared" si="13"/>
        <v>8995.6599999999962</v>
      </c>
      <c r="AR28" s="10">
        <f t="shared" si="14"/>
        <v>60000</v>
      </c>
      <c r="AS28" s="10"/>
    </row>
    <row r="29" spans="1:45" x14ac:dyDescent="0.25">
      <c r="A29" s="5" t="s">
        <v>10</v>
      </c>
      <c r="B29" s="44">
        <v>25000</v>
      </c>
      <c r="C29" s="11"/>
      <c r="D29" s="66"/>
      <c r="E29" s="64"/>
      <c r="F29" s="67"/>
      <c r="G29" s="66">
        <v>448.38</v>
      </c>
      <c r="H29" s="64"/>
      <c r="I29" s="67">
        <f t="shared" si="1"/>
        <v>-448.38</v>
      </c>
      <c r="J29" s="66">
        <v>106.43</v>
      </c>
      <c r="K29" s="64"/>
      <c r="L29" s="67">
        <f t="shared" si="2"/>
        <v>-106.43</v>
      </c>
      <c r="M29" s="66"/>
      <c r="N29" s="64"/>
      <c r="O29" s="67"/>
      <c r="P29" s="66"/>
      <c r="Q29" s="81"/>
      <c r="R29" s="67"/>
      <c r="S29" s="66"/>
      <c r="T29" s="81">
        <v>1500</v>
      </c>
      <c r="U29" s="67">
        <f t="shared" si="5"/>
        <v>1500</v>
      </c>
      <c r="V29" s="66">
        <v>-408</v>
      </c>
      <c r="W29" s="81">
        <v>500</v>
      </c>
      <c r="X29" s="67">
        <f t="shared" si="6"/>
        <v>908</v>
      </c>
      <c r="Y29" s="66">
        <v>2317.81</v>
      </c>
      <c r="Z29" s="81"/>
      <c r="AA29" s="67">
        <f t="shared" si="7"/>
        <v>-2317.81</v>
      </c>
      <c r="AB29" s="66">
        <v>21124</v>
      </c>
      <c r="AC29" s="81">
        <v>22000</v>
      </c>
      <c r="AD29" s="67">
        <f t="shared" si="8"/>
        <v>876</v>
      </c>
      <c r="AE29" s="66">
        <v>124.37</v>
      </c>
      <c r="AF29" s="81">
        <v>1000</v>
      </c>
      <c r="AG29" s="67">
        <f t="shared" si="9"/>
        <v>875.63</v>
      </c>
      <c r="AH29" s="66">
        <v>500</v>
      </c>
      <c r="AI29" s="81"/>
      <c r="AJ29" s="67">
        <f t="shared" si="10"/>
        <v>-500</v>
      </c>
      <c r="AK29" s="66">
        <v>1323.5</v>
      </c>
      <c r="AL29" s="81"/>
      <c r="AM29" s="67"/>
      <c r="AN29" s="11"/>
      <c r="AO29" s="12">
        <f t="shared" si="11"/>
        <v>25536.49</v>
      </c>
      <c r="AP29" s="10">
        <f t="shared" si="12"/>
        <v>25000</v>
      </c>
      <c r="AQ29" s="64">
        <f t="shared" si="13"/>
        <v>-536.4900000000016</v>
      </c>
      <c r="AR29" s="10">
        <f t="shared" si="14"/>
        <v>25000</v>
      </c>
      <c r="AS29" s="10"/>
    </row>
    <row r="30" spans="1:45" x14ac:dyDescent="0.25">
      <c r="A30" s="5" t="s">
        <v>42</v>
      </c>
      <c r="B30" s="44">
        <v>34000</v>
      </c>
      <c r="C30" s="11"/>
      <c r="D30" s="66">
        <v>671.24</v>
      </c>
      <c r="E30" s="64">
        <v>1000</v>
      </c>
      <c r="F30" s="67">
        <f t="shared" si="0"/>
        <v>328.76</v>
      </c>
      <c r="G30" s="66">
        <v>648</v>
      </c>
      <c r="H30" s="64">
        <v>2000</v>
      </c>
      <c r="I30" s="67">
        <f t="shared" si="1"/>
        <v>1352</v>
      </c>
      <c r="J30" s="66">
        <v>4717.38</v>
      </c>
      <c r="K30" s="64">
        <v>4000</v>
      </c>
      <c r="L30" s="67">
        <f t="shared" si="2"/>
        <v>-717.38000000000011</v>
      </c>
      <c r="M30" s="66">
        <v>13594.68</v>
      </c>
      <c r="N30" s="64">
        <v>1500</v>
      </c>
      <c r="O30" s="67">
        <f t="shared" si="3"/>
        <v>-12094.68</v>
      </c>
      <c r="P30" s="66">
        <v>759</v>
      </c>
      <c r="Q30" s="81">
        <v>1500</v>
      </c>
      <c r="R30" s="67">
        <f t="shared" si="4"/>
        <v>741</v>
      </c>
      <c r="S30" s="66"/>
      <c r="T30" s="81">
        <v>20000</v>
      </c>
      <c r="U30" s="67">
        <f t="shared" si="5"/>
        <v>20000</v>
      </c>
      <c r="V30" s="66">
        <v>-558.01</v>
      </c>
      <c r="W30" s="81">
        <v>1000</v>
      </c>
      <c r="X30" s="67">
        <f t="shared" si="6"/>
        <v>1558.01</v>
      </c>
      <c r="Y30" s="66">
        <v>8132</v>
      </c>
      <c r="Z30" s="81"/>
      <c r="AA30" s="67">
        <f t="shared" si="7"/>
        <v>-8132</v>
      </c>
      <c r="AB30" s="66">
        <v>2050.5</v>
      </c>
      <c r="AC30" s="81">
        <v>3000</v>
      </c>
      <c r="AD30" s="67">
        <f t="shared" si="8"/>
        <v>949.5</v>
      </c>
      <c r="AE30" s="66"/>
      <c r="AF30" s="81"/>
      <c r="AG30" s="67"/>
      <c r="AH30" s="66"/>
      <c r="AI30" s="81"/>
      <c r="AJ30" s="67"/>
      <c r="AK30" s="66">
        <v>3429.44</v>
      </c>
      <c r="AL30" s="81"/>
      <c r="AM30" s="67"/>
      <c r="AN30" s="11"/>
      <c r="AO30" s="12">
        <f t="shared" si="11"/>
        <v>33444.229999999996</v>
      </c>
      <c r="AP30" s="10">
        <f t="shared" si="12"/>
        <v>34000</v>
      </c>
      <c r="AQ30" s="64">
        <f t="shared" si="13"/>
        <v>555.77000000000407</v>
      </c>
      <c r="AR30" s="10">
        <f t="shared" si="14"/>
        <v>34000</v>
      </c>
      <c r="AS30" s="10"/>
    </row>
    <row r="31" spans="1:45" x14ac:dyDescent="0.25">
      <c r="A31" s="5" t="s">
        <v>43</v>
      </c>
      <c r="B31" s="44">
        <v>3000</v>
      </c>
      <c r="C31" s="11"/>
      <c r="D31" s="66">
        <v>55</v>
      </c>
      <c r="E31" s="64"/>
      <c r="F31" s="67">
        <f t="shared" si="0"/>
        <v>-55</v>
      </c>
      <c r="G31" s="66">
        <v>149.71</v>
      </c>
      <c r="H31" s="64"/>
      <c r="I31" s="67">
        <f t="shared" si="1"/>
        <v>-149.71</v>
      </c>
      <c r="J31" s="66">
        <v>-24.68</v>
      </c>
      <c r="K31" s="64"/>
      <c r="L31" s="67">
        <f t="shared" si="2"/>
        <v>24.68</v>
      </c>
      <c r="M31" s="66">
        <v>95</v>
      </c>
      <c r="N31" s="64"/>
      <c r="O31" s="67">
        <f t="shared" si="3"/>
        <v>-95</v>
      </c>
      <c r="P31" s="66">
        <v>165.95</v>
      </c>
      <c r="Q31" s="81"/>
      <c r="R31" s="67">
        <f t="shared" si="4"/>
        <v>-165.95</v>
      </c>
      <c r="S31" s="66">
        <v>709</v>
      </c>
      <c r="T31" s="81"/>
      <c r="U31" s="67"/>
      <c r="V31" s="66">
        <v>2114.64</v>
      </c>
      <c r="W31" s="81"/>
      <c r="X31" s="67">
        <f t="shared" si="6"/>
        <v>-2114.64</v>
      </c>
      <c r="Y31" s="66">
        <v>901.72</v>
      </c>
      <c r="Z31" s="81">
        <v>2000</v>
      </c>
      <c r="AA31" s="67">
        <f t="shared" si="7"/>
        <v>1098.28</v>
      </c>
      <c r="AB31" s="66">
        <v>118.91</v>
      </c>
      <c r="AC31" s="81">
        <v>1000</v>
      </c>
      <c r="AD31" s="67">
        <f t="shared" si="8"/>
        <v>881.09</v>
      </c>
      <c r="AE31" s="66"/>
      <c r="AF31" s="81"/>
      <c r="AG31" s="67"/>
      <c r="AH31" s="66">
        <v>5172.2700000000004</v>
      </c>
      <c r="AI31" s="81"/>
      <c r="AJ31" s="67">
        <f t="shared" si="10"/>
        <v>-5172.2700000000004</v>
      </c>
      <c r="AK31" s="66">
        <v>190.84</v>
      </c>
      <c r="AL31" s="81"/>
      <c r="AM31" s="67"/>
      <c r="AN31" s="11"/>
      <c r="AO31" s="12">
        <f t="shared" si="11"/>
        <v>9648.3600000000024</v>
      </c>
      <c r="AP31" s="10">
        <f t="shared" si="12"/>
        <v>3000</v>
      </c>
      <c r="AQ31" s="64">
        <f t="shared" si="13"/>
        <v>-6648.3600000000024</v>
      </c>
      <c r="AR31" s="10">
        <f t="shared" si="14"/>
        <v>3000</v>
      </c>
      <c r="AS31" s="10"/>
    </row>
    <row r="32" spans="1:45" x14ac:dyDescent="0.25">
      <c r="A32" s="5" t="s">
        <v>44</v>
      </c>
      <c r="B32" s="44">
        <v>10000</v>
      </c>
      <c r="C32" s="11"/>
      <c r="D32" s="66">
        <v>668.64</v>
      </c>
      <c r="E32" s="64">
        <v>833</v>
      </c>
      <c r="F32" s="67">
        <f t="shared" si="0"/>
        <v>164.36</v>
      </c>
      <c r="G32" s="66">
        <v>1183.96</v>
      </c>
      <c r="H32" s="64">
        <v>833</v>
      </c>
      <c r="I32" s="67">
        <f t="shared" si="1"/>
        <v>-350.96000000000004</v>
      </c>
      <c r="J32" s="66">
        <v>668.64</v>
      </c>
      <c r="K32" s="64">
        <v>833</v>
      </c>
      <c r="L32" s="67">
        <f t="shared" si="2"/>
        <v>164.36</v>
      </c>
      <c r="M32" s="66">
        <v>668.64</v>
      </c>
      <c r="N32" s="64">
        <v>833</v>
      </c>
      <c r="O32" s="67">
        <f t="shared" si="3"/>
        <v>164.36</v>
      </c>
      <c r="P32" s="66">
        <v>721.64</v>
      </c>
      <c r="Q32" s="81">
        <v>833</v>
      </c>
      <c r="R32" s="67">
        <f t="shared" si="4"/>
        <v>111.36000000000001</v>
      </c>
      <c r="S32" s="66">
        <v>387</v>
      </c>
      <c r="T32" s="81">
        <v>833</v>
      </c>
      <c r="U32" s="67">
        <f t="shared" si="5"/>
        <v>446</v>
      </c>
      <c r="V32" s="66">
        <v>1821.64</v>
      </c>
      <c r="W32" s="81">
        <v>833</v>
      </c>
      <c r="X32" s="67">
        <f t="shared" si="6"/>
        <v>-988.6400000000001</v>
      </c>
      <c r="Y32" s="66">
        <v>3923.64</v>
      </c>
      <c r="Z32" s="81">
        <v>833</v>
      </c>
      <c r="AA32" s="67">
        <f t="shared" si="7"/>
        <v>-3090.64</v>
      </c>
      <c r="AB32" s="66">
        <v>680</v>
      </c>
      <c r="AC32" s="81">
        <v>834</v>
      </c>
      <c r="AD32" s="67">
        <f t="shared" si="8"/>
        <v>154</v>
      </c>
      <c r="AE32" s="66">
        <v>53</v>
      </c>
      <c r="AF32" s="81">
        <v>834</v>
      </c>
      <c r="AG32" s="67">
        <f t="shared" si="9"/>
        <v>781</v>
      </c>
      <c r="AH32" s="66">
        <v>2363</v>
      </c>
      <c r="AI32" s="81">
        <v>834</v>
      </c>
      <c r="AJ32" s="67">
        <f t="shared" si="10"/>
        <v>-1529</v>
      </c>
      <c r="AK32" s="66">
        <v>53</v>
      </c>
      <c r="AL32" s="81">
        <v>834</v>
      </c>
      <c r="AM32" s="67"/>
      <c r="AN32" s="11"/>
      <c r="AO32" s="12">
        <f t="shared" si="11"/>
        <v>13192.8</v>
      </c>
      <c r="AP32" s="10">
        <f t="shared" si="12"/>
        <v>10000</v>
      </c>
      <c r="AQ32" s="64">
        <f t="shared" si="13"/>
        <v>-3192.7999999999993</v>
      </c>
      <c r="AR32" s="10">
        <f t="shared" si="14"/>
        <v>10000</v>
      </c>
      <c r="AS32" s="10"/>
    </row>
    <row r="33" spans="1:45" x14ac:dyDescent="0.25">
      <c r="A33" s="5" t="s">
        <v>45</v>
      </c>
      <c r="B33" s="44">
        <v>4400</v>
      </c>
      <c r="C33" s="11"/>
      <c r="D33" s="66"/>
      <c r="E33" s="64"/>
      <c r="F33" s="67"/>
      <c r="G33" s="66"/>
      <c r="H33" s="64"/>
      <c r="I33" s="67"/>
      <c r="J33" s="66">
        <v>3164.85</v>
      </c>
      <c r="K33" s="64">
        <v>2500</v>
      </c>
      <c r="L33" s="67">
        <f t="shared" si="2"/>
        <v>-664.84999999999991</v>
      </c>
      <c r="M33" s="66"/>
      <c r="N33" s="64"/>
      <c r="O33" s="67"/>
      <c r="P33" s="66"/>
      <c r="Q33" s="81"/>
      <c r="R33" s="67"/>
      <c r="S33" s="66"/>
      <c r="T33" s="81"/>
      <c r="U33" s="67"/>
      <c r="V33" s="66"/>
      <c r="W33" s="81"/>
      <c r="X33" s="67"/>
      <c r="Y33" s="66"/>
      <c r="Z33" s="81">
        <v>1900</v>
      </c>
      <c r="AA33" s="67">
        <f t="shared" si="7"/>
        <v>1900</v>
      </c>
      <c r="AB33" s="66"/>
      <c r="AC33" s="81"/>
      <c r="AD33" s="67"/>
      <c r="AE33" s="66"/>
      <c r="AF33" s="81"/>
      <c r="AG33" s="67"/>
      <c r="AH33" s="66"/>
      <c r="AI33" s="81"/>
      <c r="AJ33" s="67"/>
      <c r="AK33" s="66"/>
      <c r="AL33" s="81"/>
      <c r="AM33" s="67"/>
      <c r="AN33" s="11"/>
      <c r="AO33" s="12">
        <f t="shared" si="11"/>
        <v>3164.85</v>
      </c>
      <c r="AP33" s="10">
        <f t="shared" si="12"/>
        <v>4400</v>
      </c>
      <c r="AQ33" s="64">
        <f t="shared" si="13"/>
        <v>1235.1500000000001</v>
      </c>
      <c r="AR33" s="10">
        <f t="shared" si="14"/>
        <v>4400</v>
      </c>
      <c r="AS33" s="10"/>
    </row>
    <row r="34" spans="1:45" x14ac:dyDescent="0.25">
      <c r="A34" s="5" t="s">
        <v>46</v>
      </c>
      <c r="B34" s="44">
        <v>18000</v>
      </c>
      <c r="C34" s="11"/>
      <c r="D34" s="66">
        <v>1255.18</v>
      </c>
      <c r="E34" s="64">
        <v>1500</v>
      </c>
      <c r="F34" s="67">
        <f t="shared" si="0"/>
        <v>244.81999999999994</v>
      </c>
      <c r="G34" s="66">
        <v>1784.89</v>
      </c>
      <c r="H34" s="64">
        <v>1500</v>
      </c>
      <c r="I34" s="67">
        <f t="shared" si="1"/>
        <v>-284.8900000000001</v>
      </c>
      <c r="J34" s="66">
        <v>1188.94</v>
      </c>
      <c r="K34" s="64">
        <v>1500</v>
      </c>
      <c r="L34" s="67">
        <f t="shared" si="2"/>
        <v>311.05999999999995</v>
      </c>
      <c r="M34" s="66">
        <v>1127.93</v>
      </c>
      <c r="N34" s="64">
        <v>1500</v>
      </c>
      <c r="O34" s="67">
        <f t="shared" si="3"/>
        <v>372.06999999999994</v>
      </c>
      <c r="P34" s="66">
        <v>1148.76</v>
      </c>
      <c r="Q34" s="81">
        <v>1500</v>
      </c>
      <c r="R34" s="67">
        <f t="shared" si="4"/>
        <v>351.24</v>
      </c>
      <c r="S34" s="66">
        <v>1148.27</v>
      </c>
      <c r="T34" s="81">
        <v>1500</v>
      </c>
      <c r="U34" s="67">
        <f t="shared" si="5"/>
        <v>351.73</v>
      </c>
      <c r="V34" s="66">
        <v>1236.06</v>
      </c>
      <c r="W34" s="81">
        <v>1500</v>
      </c>
      <c r="X34" s="67">
        <f t="shared" si="6"/>
        <v>263.94000000000005</v>
      </c>
      <c r="Y34" s="66">
        <v>1765.01</v>
      </c>
      <c r="Z34" s="81">
        <v>1500</v>
      </c>
      <c r="AA34" s="67">
        <f t="shared" si="7"/>
        <v>-265.01</v>
      </c>
      <c r="AB34" s="66">
        <v>1192</v>
      </c>
      <c r="AC34" s="81">
        <v>1500</v>
      </c>
      <c r="AD34" s="67">
        <f t="shared" si="8"/>
        <v>308</v>
      </c>
      <c r="AE34" s="66">
        <v>1291.45</v>
      </c>
      <c r="AF34" s="81">
        <v>1500</v>
      </c>
      <c r="AG34" s="67">
        <f t="shared" si="9"/>
        <v>208.54999999999995</v>
      </c>
      <c r="AH34" s="66">
        <v>1324.13</v>
      </c>
      <c r="AI34" s="81">
        <v>1500</v>
      </c>
      <c r="AJ34" s="67">
        <f t="shared" si="10"/>
        <v>175.86999999999989</v>
      </c>
      <c r="AK34" s="66">
        <v>1242.29</v>
      </c>
      <c r="AL34" s="81">
        <v>1500</v>
      </c>
      <c r="AM34" s="67"/>
      <c r="AN34" s="11"/>
      <c r="AO34" s="12">
        <f t="shared" si="11"/>
        <v>15704.910000000002</v>
      </c>
      <c r="AP34" s="10">
        <f t="shared" si="12"/>
        <v>18000</v>
      </c>
      <c r="AQ34" s="64">
        <f t="shared" si="13"/>
        <v>2295.0899999999983</v>
      </c>
      <c r="AR34" s="10">
        <f t="shared" si="14"/>
        <v>18000</v>
      </c>
      <c r="AS34" s="10"/>
    </row>
    <row r="35" spans="1:45" x14ac:dyDescent="0.25">
      <c r="A35" s="5" t="s">
        <v>82</v>
      </c>
      <c r="B35" s="44">
        <v>1500</v>
      </c>
      <c r="C35" s="11"/>
      <c r="D35" s="66"/>
      <c r="E35" s="64">
        <v>1500</v>
      </c>
      <c r="F35" s="67">
        <f t="shared" si="0"/>
        <v>1500</v>
      </c>
      <c r="G35" s="66"/>
      <c r="H35" s="64"/>
      <c r="I35" s="67"/>
      <c r="J35" s="66"/>
      <c r="K35" s="64"/>
      <c r="L35" s="67"/>
      <c r="M35" s="66"/>
      <c r="N35" s="64"/>
      <c r="O35" s="67"/>
      <c r="P35" s="66"/>
      <c r="Q35" s="81"/>
      <c r="R35" s="67"/>
      <c r="S35" s="66"/>
      <c r="T35" s="81"/>
      <c r="U35" s="67"/>
      <c r="V35" s="66"/>
      <c r="W35" s="81"/>
      <c r="X35" s="67"/>
      <c r="Y35" s="66"/>
      <c r="Z35" s="81"/>
      <c r="AA35" s="67"/>
      <c r="AB35" s="66"/>
      <c r="AC35" s="81"/>
      <c r="AD35" s="67"/>
      <c r="AE35" s="66"/>
      <c r="AF35" s="81"/>
      <c r="AG35" s="67"/>
      <c r="AH35" s="66"/>
      <c r="AI35" s="81"/>
      <c r="AJ35" s="67"/>
      <c r="AK35" s="66"/>
      <c r="AL35" s="81"/>
      <c r="AM35" s="67"/>
      <c r="AN35" s="11"/>
      <c r="AO35" s="12">
        <f t="shared" si="11"/>
        <v>0</v>
      </c>
      <c r="AP35" s="10">
        <f t="shared" si="12"/>
        <v>1500</v>
      </c>
      <c r="AQ35" s="64">
        <f t="shared" si="13"/>
        <v>1500</v>
      </c>
      <c r="AR35" s="10">
        <f t="shared" si="14"/>
        <v>1500</v>
      </c>
      <c r="AS35" s="10"/>
    </row>
    <row r="36" spans="1:45" x14ac:dyDescent="0.25">
      <c r="A36" s="5" t="s">
        <v>85</v>
      </c>
      <c r="B36" s="44">
        <v>500</v>
      </c>
      <c r="C36" s="11"/>
      <c r="D36" s="66"/>
      <c r="E36" s="64"/>
      <c r="F36" s="67"/>
      <c r="G36" s="66">
        <v>345.5</v>
      </c>
      <c r="H36" s="64">
        <v>500</v>
      </c>
      <c r="I36" s="67">
        <f t="shared" si="1"/>
        <v>154.5</v>
      </c>
      <c r="J36" s="66"/>
      <c r="K36" s="64"/>
      <c r="L36" s="67"/>
      <c r="M36" s="66"/>
      <c r="N36" s="64"/>
      <c r="O36" s="67"/>
      <c r="P36" s="66"/>
      <c r="Q36" s="81"/>
      <c r="R36" s="67"/>
      <c r="S36" s="66">
        <v>25</v>
      </c>
      <c r="T36" s="81"/>
      <c r="U36" s="67">
        <f t="shared" si="5"/>
        <v>-25</v>
      </c>
      <c r="V36" s="66"/>
      <c r="W36" s="81"/>
      <c r="X36" s="67"/>
      <c r="Y36" s="66">
        <v>20</v>
      </c>
      <c r="Z36" s="81"/>
      <c r="AA36" s="67">
        <f t="shared" si="7"/>
        <v>-20</v>
      </c>
      <c r="AB36" s="66"/>
      <c r="AC36" s="81"/>
      <c r="AD36" s="67"/>
      <c r="AE36" s="66">
        <v>68</v>
      </c>
      <c r="AF36" s="81"/>
      <c r="AG36" s="67">
        <f t="shared" si="9"/>
        <v>-68</v>
      </c>
      <c r="AH36" s="66"/>
      <c r="AI36" s="81"/>
      <c r="AJ36" s="67"/>
      <c r="AK36" s="66">
        <v>736.75</v>
      </c>
      <c r="AL36" s="81"/>
      <c r="AM36" s="67"/>
      <c r="AN36" s="11"/>
      <c r="AO36" s="46">
        <f t="shared" si="11"/>
        <v>1195.25</v>
      </c>
      <c r="AP36" s="10">
        <f t="shared" si="12"/>
        <v>500</v>
      </c>
      <c r="AQ36" s="64">
        <f t="shared" si="13"/>
        <v>-695.25</v>
      </c>
      <c r="AR36" s="10">
        <f t="shared" si="14"/>
        <v>500</v>
      </c>
      <c r="AS36" s="10"/>
    </row>
    <row r="37" spans="1:45" x14ac:dyDescent="0.25">
      <c r="A37" s="5" t="s">
        <v>47</v>
      </c>
      <c r="B37" s="44">
        <v>500</v>
      </c>
      <c r="C37" s="11"/>
      <c r="D37" s="66"/>
      <c r="E37" s="64"/>
      <c r="F37" s="67"/>
      <c r="G37" s="66">
        <v>487</v>
      </c>
      <c r="H37" s="64">
        <v>500</v>
      </c>
      <c r="I37" s="67">
        <f t="shared" si="1"/>
        <v>13</v>
      </c>
      <c r="J37" s="66"/>
      <c r="K37" s="64"/>
      <c r="L37" s="67"/>
      <c r="M37" s="66"/>
      <c r="N37" s="64"/>
      <c r="O37" s="67"/>
      <c r="P37" s="66"/>
      <c r="Q37" s="81"/>
      <c r="R37" s="67"/>
      <c r="S37" s="66"/>
      <c r="T37" s="81"/>
      <c r="U37" s="67"/>
      <c r="V37" s="66"/>
      <c r="W37" s="81"/>
      <c r="X37" s="67"/>
      <c r="Y37" s="66"/>
      <c r="Z37" s="81"/>
      <c r="AA37" s="67"/>
      <c r="AB37" s="66"/>
      <c r="AC37" s="81"/>
      <c r="AD37" s="67"/>
      <c r="AE37" s="66"/>
      <c r="AF37" s="81"/>
      <c r="AG37" s="67"/>
      <c r="AH37" s="66"/>
      <c r="AI37" s="81"/>
      <c r="AJ37" s="67"/>
      <c r="AK37" s="66"/>
      <c r="AL37" s="81"/>
      <c r="AM37" s="67"/>
      <c r="AN37" s="11"/>
      <c r="AO37" s="12">
        <f t="shared" ref="AO37:AO65" si="15">SUM(D37,G37,J37,M37+P37+S37+V37+Y37+AB37+AE37+AH37+AK37)</f>
        <v>487</v>
      </c>
      <c r="AP37" s="10">
        <f t="shared" si="12"/>
        <v>500</v>
      </c>
      <c r="AQ37" s="64">
        <f t="shared" si="13"/>
        <v>13</v>
      </c>
      <c r="AR37" s="10">
        <f t="shared" si="14"/>
        <v>500</v>
      </c>
      <c r="AS37" s="10"/>
    </row>
    <row r="38" spans="1:45" x14ac:dyDescent="0.25">
      <c r="A38" s="5" t="s">
        <v>48</v>
      </c>
      <c r="B38" s="44">
        <v>650</v>
      </c>
      <c r="C38" s="11"/>
      <c r="D38" s="66"/>
      <c r="E38" s="64"/>
      <c r="F38" s="67"/>
      <c r="G38" s="66"/>
      <c r="H38" s="64"/>
      <c r="I38" s="67"/>
      <c r="J38" s="66"/>
      <c r="K38" s="64">
        <v>500</v>
      </c>
      <c r="L38" s="67">
        <f t="shared" si="2"/>
        <v>500</v>
      </c>
      <c r="M38" s="66"/>
      <c r="N38" s="64"/>
      <c r="O38" s="67"/>
      <c r="P38" s="66">
        <v>355.75</v>
      </c>
      <c r="Q38" s="81"/>
      <c r="R38" s="67">
        <f t="shared" si="4"/>
        <v>-355.75</v>
      </c>
      <c r="S38" s="66"/>
      <c r="T38" s="81"/>
      <c r="U38" s="67"/>
      <c r="V38" s="66"/>
      <c r="W38" s="81"/>
      <c r="X38" s="67"/>
      <c r="Y38" s="66">
        <v>176.75</v>
      </c>
      <c r="Z38" s="81"/>
      <c r="AA38" s="67">
        <f t="shared" si="7"/>
        <v>-176.75</v>
      </c>
      <c r="AB38" s="66">
        <v>-1838</v>
      </c>
      <c r="AC38" s="81"/>
      <c r="AD38" s="67">
        <f t="shared" si="8"/>
        <v>1838</v>
      </c>
      <c r="AE38" s="66"/>
      <c r="AF38" s="81"/>
      <c r="AG38" s="67"/>
      <c r="AH38" s="66">
        <v>1799</v>
      </c>
      <c r="AI38" s="81"/>
      <c r="AJ38" s="67">
        <f t="shared" si="10"/>
        <v>-1799</v>
      </c>
      <c r="AK38" s="66"/>
      <c r="AL38" s="81">
        <v>150</v>
      </c>
      <c r="AM38" s="67"/>
      <c r="AN38" s="11"/>
      <c r="AO38" s="12">
        <f t="shared" si="15"/>
        <v>493.5</v>
      </c>
      <c r="AP38" s="10">
        <f t="shared" si="12"/>
        <v>650</v>
      </c>
      <c r="AQ38" s="64">
        <f t="shared" si="13"/>
        <v>156.5</v>
      </c>
      <c r="AR38" s="10">
        <f t="shared" si="14"/>
        <v>650</v>
      </c>
      <c r="AS38" s="10"/>
    </row>
    <row r="39" spans="1:45" x14ac:dyDescent="0.25">
      <c r="A39" s="5" t="s">
        <v>49</v>
      </c>
      <c r="B39" s="44">
        <v>8600</v>
      </c>
      <c r="C39" s="11"/>
      <c r="D39" s="66"/>
      <c r="E39" s="64"/>
      <c r="F39" s="67"/>
      <c r="G39" s="66"/>
      <c r="H39" s="64"/>
      <c r="I39" s="67"/>
      <c r="J39" s="66">
        <v>7000</v>
      </c>
      <c r="K39" s="64"/>
      <c r="L39" s="67">
        <f t="shared" si="2"/>
        <v>-7000</v>
      </c>
      <c r="M39" s="66"/>
      <c r="N39" s="64">
        <v>8600</v>
      </c>
      <c r="O39" s="67">
        <f t="shared" si="3"/>
        <v>8600</v>
      </c>
      <c r="P39" s="66"/>
      <c r="Q39" s="81"/>
      <c r="R39" s="67"/>
      <c r="S39" s="66"/>
      <c r="T39" s="81"/>
      <c r="U39" s="67"/>
      <c r="V39" s="66"/>
      <c r="W39" s="81"/>
      <c r="X39" s="67"/>
      <c r="Y39" s="66"/>
      <c r="Z39" s="81"/>
      <c r="AA39" s="67"/>
      <c r="AB39" s="66"/>
      <c r="AC39" s="81"/>
      <c r="AD39" s="67"/>
      <c r="AE39" s="66"/>
      <c r="AF39" s="81"/>
      <c r="AG39" s="67"/>
      <c r="AH39" s="66"/>
      <c r="AI39" s="81"/>
      <c r="AJ39" s="67"/>
      <c r="AK39" s="66"/>
      <c r="AL39" s="81"/>
      <c r="AM39" s="67"/>
      <c r="AN39" s="11"/>
      <c r="AO39" s="12">
        <f t="shared" si="15"/>
        <v>7000</v>
      </c>
      <c r="AP39" s="10">
        <f t="shared" si="12"/>
        <v>8600</v>
      </c>
      <c r="AQ39" s="64">
        <f t="shared" si="13"/>
        <v>1600</v>
      </c>
      <c r="AR39" s="10">
        <f t="shared" si="14"/>
        <v>8600</v>
      </c>
      <c r="AS39" s="10"/>
    </row>
    <row r="40" spans="1:45" x14ac:dyDescent="0.25">
      <c r="A40" s="5" t="s">
        <v>50</v>
      </c>
      <c r="B40" s="44">
        <v>600</v>
      </c>
      <c r="C40" s="11"/>
      <c r="D40" s="66"/>
      <c r="E40" s="64"/>
      <c r="F40" s="67"/>
      <c r="G40" s="66"/>
      <c r="H40" s="64"/>
      <c r="I40" s="67"/>
      <c r="J40" s="66"/>
      <c r="K40" s="64"/>
      <c r="L40" s="67"/>
      <c r="M40" s="66"/>
      <c r="N40" s="64"/>
      <c r="O40" s="67"/>
      <c r="P40" s="66"/>
      <c r="Q40" s="81"/>
      <c r="R40" s="67"/>
      <c r="S40" s="66"/>
      <c r="T40" s="81"/>
      <c r="U40" s="67"/>
      <c r="V40" s="66"/>
      <c r="W40" s="81">
        <v>200</v>
      </c>
      <c r="X40" s="67">
        <f t="shared" si="6"/>
        <v>200</v>
      </c>
      <c r="Y40" s="66"/>
      <c r="Z40" s="81"/>
      <c r="AA40" s="67"/>
      <c r="AB40" s="66"/>
      <c r="AC40" s="81"/>
      <c r="AD40" s="67"/>
      <c r="AE40" s="66"/>
      <c r="AF40" s="81"/>
      <c r="AG40" s="67"/>
      <c r="AH40" s="66"/>
      <c r="AI40" s="81"/>
      <c r="AJ40" s="67"/>
      <c r="AK40" s="66"/>
      <c r="AL40" s="81">
        <v>400</v>
      </c>
      <c r="AM40" s="67"/>
      <c r="AN40" s="11"/>
      <c r="AO40" s="12">
        <f t="shared" si="15"/>
        <v>0</v>
      </c>
      <c r="AP40" s="10">
        <f t="shared" si="12"/>
        <v>600</v>
      </c>
      <c r="AQ40" s="64">
        <f t="shared" si="13"/>
        <v>600</v>
      </c>
      <c r="AR40" s="10">
        <f t="shared" si="14"/>
        <v>600</v>
      </c>
      <c r="AS40" s="10"/>
    </row>
    <row r="41" spans="1:45" x14ac:dyDescent="0.25">
      <c r="A41" s="5" t="s">
        <v>51</v>
      </c>
      <c r="B41" s="44">
        <v>5000</v>
      </c>
      <c r="C41" s="11"/>
      <c r="D41" s="66"/>
      <c r="E41" s="64"/>
      <c r="F41" s="67"/>
      <c r="G41" s="66"/>
      <c r="H41" s="64"/>
      <c r="I41" s="67"/>
      <c r="J41" s="66"/>
      <c r="K41" s="64"/>
      <c r="L41" s="67"/>
      <c r="M41" s="66"/>
      <c r="N41" s="64"/>
      <c r="O41" s="67"/>
      <c r="P41" s="66"/>
      <c r="Q41" s="81"/>
      <c r="R41" s="67"/>
      <c r="S41" s="66"/>
      <c r="T41" s="81"/>
      <c r="U41" s="67"/>
      <c r="V41" s="66"/>
      <c r="W41" s="81"/>
      <c r="X41" s="67"/>
      <c r="Y41" s="66"/>
      <c r="Z41" s="81"/>
      <c r="AA41" s="67"/>
      <c r="AB41" s="66"/>
      <c r="AC41" s="81"/>
      <c r="AD41" s="67"/>
      <c r="AE41" s="66"/>
      <c r="AF41" s="81"/>
      <c r="AG41" s="67"/>
      <c r="AH41" s="66"/>
      <c r="AI41" s="81"/>
      <c r="AJ41" s="67"/>
      <c r="AK41" s="66"/>
      <c r="AL41" s="81">
        <v>5000</v>
      </c>
      <c r="AM41" s="67"/>
      <c r="AN41" s="11"/>
      <c r="AO41" s="12">
        <f t="shared" si="15"/>
        <v>0</v>
      </c>
      <c r="AP41" s="10">
        <f t="shared" si="12"/>
        <v>5000</v>
      </c>
      <c r="AQ41" s="64">
        <f t="shared" si="13"/>
        <v>5000</v>
      </c>
      <c r="AR41" s="10">
        <f t="shared" si="14"/>
        <v>5000</v>
      </c>
      <c r="AS41" s="10"/>
    </row>
    <row r="42" spans="1:45" x14ac:dyDescent="0.25">
      <c r="A42" s="5" t="s">
        <v>52</v>
      </c>
      <c r="B42" s="44">
        <v>23000</v>
      </c>
      <c r="C42" s="11"/>
      <c r="D42" s="66">
        <v>951.03</v>
      </c>
      <c r="E42" s="64">
        <v>1917</v>
      </c>
      <c r="F42" s="67">
        <f t="shared" si="0"/>
        <v>965.97</v>
      </c>
      <c r="G42" s="66">
        <v>833.22</v>
      </c>
      <c r="H42" s="64">
        <v>1917</v>
      </c>
      <c r="I42" s="67">
        <f t="shared" si="1"/>
        <v>1083.78</v>
      </c>
      <c r="J42" s="66">
        <v>789</v>
      </c>
      <c r="K42" s="64">
        <v>1917</v>
      </c>
      <c r="L42" s="67">
        <f t="shared" si="2"/>
        <v>1128</v>
      </c>
      <c r="M42" s="66">
        <v>861.81</v>
      </c>
      <c r="N42" s="64">
        <v>1917</v>
      </c>
      <c r="O42" s="67">
        <f t="shared" si="3"/>
        <v>1055.19</v>
      </c>
      <c r="P42" s="66">
        <v>837.78</v>
      </c>
      <c r="Q42" s="81">
        <v>1917</v>
      </c>
      <c r="R42" s="67">
        <f t="shared" si="4"/>
        <v>1079.22</v>
      </c>
      <c r="S42" s="66">
        <v>845.23</v>
      </c>
      <c r="T42" s="81">
        <v>1917</v>
      </c>
      <c r="U42" s="67">
        <f t="shared" si="5"/>
        <v>1071.77</v>
      </c>
      <c r="V42" s="66">
        <v>1185.8599999999999</v>
      </c>
      <c r="W42" s="81">
        <v>1917</v>
      </c>
      <c r="X42" s="67">
        <f t="shared" si="6"/>
        <v>731.1400000000001</v>
      </c>
      <c r="Y42" s="66">
        <v>1919.54</v>
      </c>
      <c r="Z42" s="81">
        <v>1917</v>
      </c>
      <c r="AA42" s="67">
        <f t="shared" si="7"/>
        <v>-2.5399999999999636</v>
      </c>
      <c r="AB42" s="66">
        <v>1137.05</v>
      </c>
      <c r="AC42" s="81">
        <v>1916</v>
      </c>
      <c r="AD42" s="67">
        <f t="shared" si="8"/>
        <v>778.95</v>
      </c>
      <c r="AE42" s="66">
        <v>993.29</v>
      </c>
      <c r="AF42" s="81">
        <v>1916</v>
      </c>
      <c r="AG42" s="67">
        <f t="shared" si="9"/>
        <v>922.71</v>
      </c>
      <c r="AH42" s="66">
        <v>1005.8</v>
      </c>
      <c r="AI42" s="81">
        <v>1916</v>
      </c>
      <c r="AJ42" s="67">
        <f t="shared" si="10"/>
        <v>910.2</v>
      </c>
      <c r="AK42" s="66">
        <v>883.96</v>
      </c>
      <c r="AL42" s="81">
        <v>1916</v>
      </c>
      <c r="AM42" s="67"/>
      <c r="AN42" s="11"/>
      <c r="AO42" s="12">
        <f t="shared" si="15"/>
        <v>12243.57</v>
      </c>
      <c r="AP42" s="10">
        <f t="shared" si="12"/>
        <v>23000</v>
      </c>
      <c r="AQ42" s="64">
        <f t="shared" si="13"/>
        <v>10756.43</v>
      </c>
      <c r="AR42" s="10">
        <f t="shared" si="14"/>
        <v>23000</v>
      </c>
      <c r="AS42" s="10"/>
    </row>
    <row r="43" spans="1:45" x14ac:dyDescent="0.25">
      <c r="A43" s="5" t="s">
        <v>53</v>
      </c>
      <c r="B43" s="44">
        <v>33000</v>
      </c>
      <c r="C43" s="11"/>
      <c r="D43" s="66">
        <v>2606.5700000000002</v>
      </c>
      <c r="E43" s="64">
        <v>3000</v>
      </c>
      <c r="F43" s="67">
        <f t="shared" si="0"/>
        <v>393.42999999999984</v>
      </c>
      <c r="G43" s="66">
        <v>1606.05</v>
      </c>
      <c r="H43" s="64">
        <v>2500</v>
      </c>
      <c r="I43" s="67">
        <f t="shared" si="1"/>
        <v>893.95</v>
      </c>
      <c r="J43" s="66">
        <v>1786.52</v>
      </c>
      <c r="K43" s="64">
        <v>2500</v>
      </c>
      <c r="L43" s="67">
        <f t="shared" si="2"/>
        <v>713.48</v>
      </c>
      <c r="M43" s="66">
        <v>2099.83</v>
      </c>
      <c r="N43" s="64">
        <v>3000</v>
      </c>
      <c r="O43" s="67">
        <f t="shared" si="3"/>
        <v>900.17000000000007</v>
      </c>
      <c r="P43" s="66">
        <v>3187.27</v>
      </c>
      <c r="Q43" s="81">
        <v>2500</v>
      </c>
      <c r="R43" s="67">
        <f t="shared" si="4"/>
        <v>-687.27</v>
      </c>
      <c r="S43" s="66">
        <v>1661.79</v>
      </c>
      <c r="T43" s="81">
        <v>2500</v>
      </c>
      <c r="U43" s="67">
        <f t="shared" si="5"/>
        <v>838.21</v>
      </c>
      <c r="V43" s="66">
        <v>3336.98</v>
      </c>
      <c r="W43" s="81">
        <v>3000</v>
      </c>
      <c r="X43" s="67">
        <f t="shared" si="6"/>
        <v>-336.98</v>
      </c>
      <c r="Y43" s="66">
        <v>3152.28</v>
      </c>
      <c r="Z43" s="81">
        <v>2500</v>
      </c>
      <c r="AA43" s="67">
        <f t="shared" si="7"/>
        <v>-652.2800000000002</v>
      </c>
      <c r="AB43" s="66">
        <v>2499.94</v>
      </c>
      <c r="AC43" s="81">
        <v>2500</v>
      </c>
      <c r="AD43" s="67"/>
      <c r="AE43" s="66">
        <v>7728.03</v>
      </c>
      <c r="AF43" s="81">
        <v>6000</v>
      </c>
      <c r="AG43" s="67">
        <f t="shared" si="9"/>
        <v>-1728.0299999999997</v>
      </c>
      <c r="AH43" s="66">
        <v>2789.91</v>
      </c>
      <c r="AI43" s="81">
        <v>1000</v>
      </c>
      <c r="AJ43" s="67">
        <f t="shared" si="10"/>
        <v>-1789.9099999999999</v>
      </c>
      <c r="AK43" s="66">
        <v>7020.4</v>
      </c>
      <c r="AL43" s="81">
        <v>2000</v>
      </c>
      <c r="AM43" s="67"/>
      <c r="AN43" s="11"/>
      <c r="AO43" s="12">
        <f t="shared" si="15"/>
        <v>39475.57</v>
      </c>
      <c r="AP43" s="10">
        <f t="shared" si="12"/>
        <v>33000</v>
      </c>
      <c r="AQ43" s="64">
        <f t="shared" si="13"/>
        <v>-6475.57</v>
      </c>
      <c r="AR43" s="10">
        <f t="shared" si="14"/>
        <v>33000</v>
      </c>
      <c r="AS43" s="10"/>
    </row>
    <row r="44" spans="1:45" x14ac:dyDescent="0.25">
      <c r="A44" s="5" t="s">
        <v>76</v>
      </c>
      <c r="B44" s="44">
        <v>2750</v>
      </c>
      <c r="C44" s="11" t="s">
        <v>107</v>
      </c>
      <c r="D44" s="66">
        <v>109.99</v>
      </c>
      <c r="E44" s="64">
        <v>100</v>
      </c>
      <c r="F44" s="67">
        <f t="shared" si="0"/>
        <v>-9.9899999999999949</v>
      </c>
      <c r="G44" s="66">
        <v>271.25</v>
      </c>
      <c r="H44" s="64">
        <v>200</v>
      </c>
      <c r="I44" s="67">
        <f t="shared" si="1"/>
        <v>-71.25</v>
      </c>
      <c r="J44" s="66"/>
      <c r="K44" s="64">
        <v>100</v>
      </c>
      <c r="L44" s="67">
        <f t="shared" si="2"/>
        <v>100</v>
      </c>
      <c r="M44" s="66">
        <v>244.5</v>
      </c>
      <c r="N44" s="64">
        <v>100</v>
      </c>
      <c r="O44" s="67">
        <f t="shared" si="3"/>
        <v>-144.5</v>
      </c>
      <c r="P44" s="66">
        <v>204.75</v>
      </c>
      <c r="Q44" s="81">
        <v>500</v>
      </c>
      <c r="R44" s="67">
        <f t="shared" si="4"/>
        <v>295.25</v>
      </c>
      <c r="S44" s="66"/>
      <c r="T44" s="81"/>
      <c r="U44" s="67"/>
      <c r="V44" s="66"/>
      <c r="W44" s="81">
        <v>250</v>
      </c>
      <c r="X44" s="67">
        <f t="shared" si="6"/>
        <v>250</v>
      </c>
      <c r="Y44" s="66">
        <v>50</v>
      </c>
      <c r="Z44" s="81">
        <v>500</v>
      </c>
      <c r="AA44" s="67">
        <f t="shared" si="7"/>
        <v>450</v>
      </c>
      <c r="AB44" s="66">
        <v>267.5</v>
      </c>
      <c r="AC44" s="81"/>
      <c r="AD44" s="67">
        <f t="shared" si="8"/>
        <v>-267.5</v>
      </c>
      <c r="AE44" s="66">
        <v>86.15</v>
      </c>
      <c r="AF44" s="81">
        <v>500</v>
      </c>
      <c r="AG44" s="67">
        <f t="shared" si="9"/>
        <v>413.85</v>
      </c>
      <c r="AH44" s="66">
        <v>330</v>
      </c>
      <c r="AI44" s="81"/>
      <c r="AJ44" s="67">
        <f t="shared" si="10"/>
        <v>-330</v>
      </c>
      <c r="AK44" s="66">
        <v>9.99</v>
      </c>
      <c r="AL44" s="81">
        <v>500</v>
      </c>
      <c r="AM44" s="67"/>
      <c r="AN44" s="11"/>
      <c r="AO44" s="12">
        <f t="shared" si="15"/>
        <v>1574.13</v>
      </c>
      <c r="AP44" s="10">
        <f t="shared" si="12"/>
        <v>2750</v>
      </c>
      <c r="AQ44" s="64">
        <f t="shared" si="13"/>
        <v>1175.8699999999999</v>
      </c>
      <c r="AR44" s="10">
        <f t="shared" si="14"/>
        <v>2750</v>
      </c>
      <c r="AS44" s="10"/>
    </row>
    <row r="45" spans="1:45" x14ac:dyDescent="0.25">
      <c r="A45" s="5" t="s">
        <v>54</v>
      </c>
      <c r="B45" s="44">
        <v>200</v>
      </c>
      <c r="C45" s="11" t="s">
        <v>107</v>
      </c>
      <c r="D45" s="66"/>
      <c r="E45" s="64"/>
      <c r="F45" s="67"/>
      <c r="G45" s="66"/>
      <c r="H45" s="64"/>
      <c r="I45" s="67"/>
      <c r="J45" s="66"/>
      <c r="K45" s="64"/>
      <c r="L45" s="67"/>
      <c r="M45" s="66"/>
      <c r="N45" s="64"/>
      <c r="O45" s="67"/>
      <c r="P45" s="66"/>
      <c r="Q45" s="81"/>
      <c r="R45" s="67"/>
      <c r="S45" s="66"/>
      <c r="T45" s="81"/>
      <c r="U45" s="67"/>
      <c r="V45" s="66"/>
      <c r="W45" s="81">
        <v>100</v>
      </c>
      <c r="X45" s="67">
        <f t="shared" si="6"/>
        <v>100</v>
      </c>
      <c r="Y45" s="66"/>
      <c r="Z45" s="81"/>
      <c r="AA45" s="67"/>
      <c r="AB45" s="66"/>
      <c r="AC45" s="81"/>
      <c r="AD45" s="67"/>
      <c r="AE45" s="66"/>
      <c r="AF45" s="81"/>
      <c r="AG45" s="67"/>
      <c r="AH45" s="66"/>
      <c r="AI45" s="81"/>
      <c r="AJ45" s="67"/>
      <c r="AK45" s="66"/>
      <c r="AL45" s="81">
        <v>100</v>
      </c>
      <c r="AM45" s="67"/>
      <c r="AN45" s="11"/>
      <c r="AO45" s="12">
        <f t="shared" si="15"/>
        <v>0</v>
      </c>
      <c r="AP45" s="10">
        <f t="shared" si="12"/>
        <v>200</v>
      </c>
      <c r="AQ45" s="64">
        <f t="shared" si="13"/>
        <v>200</v>
      </c>
      <c r="AR45" s="10">
        <f t="shared" si="14"/>
        <v>200</v>
      </c>
      <c r="AS45" s="10"/>
    </row>
    <row r="46" spans="1:45" x14ac:dyDescent="0.25">
      <c r="A46" s="5" t="s">
        <v>55</v>
      </c>
      <c r="B46" s="44">
        <v>1000</v>
      </c>
      <c r="C46" s="11" t="s">
        <v>107</v>
      </c>
      <c r="D46" s="66">
        <v>147.06</v>
      </c>
      <c r="E46" s="64">
        <v>83</v>
      </c>
      <c r="F46" s="67">
        <f t="shared" si="0"/>
        <v>-64.06</v>
      </c>
      <c r="G46" s="66">
        <v>110.49</v>
      </c>
      <c r="H46" s="64">
        <v>83</v>
      </c>
      <c r="I46" s="67">
        <f t="shared" si="1"/>
        <v>-27.489999999999995</v>
      </c>
      <c r="J46" s="66">
        <v>114.2</v>
      </c>
      <c r="K46" s="64">
        <v>83</v>
      </c>
      <c r="L46" s="67">
        <f t="shared" si="2"/>
        <v>-31.200000000000003</v>
      </c>
      <c r="M46" s="66">
        <v>109.22</v>
      </c>
      <c r="N46" s="64">
        <v>83</v>
      </c>
      <c r="O46" s="67">
        <f t="shared" si="3"/>
        <v>-26.22</v>
      </c>
      <c r="P46" s="66">
        <v>102.17</v>
      </c>
      <c r="Q46" s="81">
        <v>83</v>
      </c>
      <c r="R46" s="67">
        <f t="shared" si="4"/>
        <v>-19.170000000000002</v>
      </c>
      <c r="S46" s="66">
        <v>102.21</v>
      </c>
      <c r="T46" s="81">
        <v>83</v>
      </c>
      <c r="U46" s="67">
        <f t="shared" si="5"/>
        <v>-19.209999999999994</v>
      </c>
      <c r="V46" s="66">
        <v>161.97999999999999</v>
      </c>
      <c r="W46" s="81">
        <v>83</v>
      </c>
      <c r="X46" s="67">
        <f t="shared" si="6"/>
        <v>-78.97999999999999</v>
      </c>
      <c r="Y46" s="66">
        <v>101.72</v>
      </c>
      <c r="Z46" s="81">
        <v>83</v>
      </c>
      <c r="AA46" s="67">
        <f t="shared" si="7"/>
        <v>-18.72</v>
      </c>
      <c r="AB46" s="66">
        <v>105.6</v>
      </c>
      <c r="AC46" s="81">
        <v>84</v>
      </c>
      <c r="AD46" s="67">
        <f t="shared" si="8"/>
        <v>-21.599999999999994</v>
      </c>
      <c r="AE46" s="66">
        <v>152.04</v>
      </c>
      <c r="AF46" s="81">
        <v>84</v>
      </c>
      <c r="AG46" s="67">
        <f t="shared" si="9"/>
        <v>-68.039999999999992</v>
      </c>
      <c r="AH46" s="66">
        <v>109.67</v>
      </c>
      <c r="AI46" s="81">
        <v>84</v>
      </c>
      <c r="AJ46" s="67">
        <f t="shared" si="10"/>
        <v>-25.67</v>
      </c>
      <c r="AK46" s="66">
        <v>102.61</v>
      </c>
      <c r="AL46" s="81">
        <v>84</v>
      </c>
      <c r="AM46" s="67"/>
      <c r="AN46" s="11"/>
      <c r="AO46" s="12">
        <f t="shared" si="15"/>
        <v>1418.9699999999998</v>
      </c>
      <c r="AP46" s="10">
        <f t="shared" si="12"/>
        <v>1000</v>
      </c>
      <c r="AQ46" s="64">
        <f t="shared" si="13"/>
        <v>-418.9699999999998</v>
      </c>
      <c r="AR46" s="10">
        <f t="shared" si="14"/>
        <v>1000</v>
      </c>
      <c r="AS46" s="10"/>
    </row>
    <row r="47" spans="1:45" x14ac:dyDescent="0.25">
      <c r="A47" s="5" t="s">
        <v>56</v>
      </c>
      <c r="B47" s="44">
        <v>100</v>
      </c>
      <c r="C47" s="11"/>
      <c r="D47" s="66"/>
      <c r="E47" s="64"/>
      <c r="F47" s="67"/>
      <c r="G47" s="66"/>
      <c r="H47" s="64"/>
      <c r="I47" s="67"/>
      <c r="J47" s="66"/>
      <c r="K47" s="64"/>
      <c r="L47" s="67"/>
      <c r="M47" s="66"/>
      <c r="N47" s="64"/>
      <c r="O47" s="67"/>
      <c r="P47" s="66"/>
      <c r="Q47" s="81"/>
      <c r="R47" s="67"/>
      <c r="S47" s="66"/>
      <c r="T47" s="81"/>
      <c r="U47" s="67"/>
      <c r="V47" s="66"/>
      <c r="W47" s="81"/>
      <c r="X47" s="67"/>
      <c r="Y47" s="66"/>
      <c r="Z47" s="81"/>
      <c r="AA47" s="67"/>
      <c r="AB47" s="66"/>
      <c r="AC47" s="81"/>
      <c r="AD47" s="67"/>
      <c r="AE47" s="66"/>
      <c r="AF47" s="81"/>
      <c r="AG47" s="67"/>
      <c r="AH47" s="66"/>
      <c r="AI47" s="81"/>
      <c r="AJ47" s="67"/>
      <c r="AK47" s="66"/>
      <c r="AL47" s="81">
        <v>100</v>
      </c>
      <c r="AM47" s="67"/>
      <c r="AN47" s="11"/>
      <c r="AO47" s="12">
        <f t="shared" si="15"/>
        <v>0</v>
      </c>
      <c r="AP47" s="10">
        <f t="shared" si="12"/>
        <v>100</v>
      </c>
      <c r="AQ47" s="64">
        <f t="shared" si="13"/>
        <v>100</v>
      </c>
      <c r="AR47" s="10">
        <f t="shared" si="14"/>
        <v>100</v>
      </c>
      <c r="AS47" s="10"/>
    </row>
    <row r="48" spans="1:45" x14ac:dyDescent="0.25">
      <c r="A48" s="5" t="s">
        <v>57</v>
      </c>
      <c r="B48" s="44">
        <v>87000</v>
      </c>
      <c r="C48" s="11" t="s">
        <v>105</v>
      </c>
      <c r="D48" s="66">
        <v>7491.23</v>
      </c>
      <c r="E48" s="64">
        <v>7250</v>
      </c>
      <c r="F48" s="67">
        <f t="shared" si="0"/>
        <v>-241.22999999999956</v>
      </c>
      <c r="G48" s="66">
        <v>6160.17</v>
      </c>
      <c r="H48" s="64">
        <v>7250</v>
      </c>
      <c r="I48" s="67">
        <f t="shared" si="1"/>
        <v>1089.83</v>
      </c>
      <c r="J48" s="66">
        <v>6647.29</v>
      </c>
      <c r="K48" s="64">
        <v>7250</v>
      </c>
      <c r="L48" s="67">
        <f t="shared" si="2"/>
        <v>602.71</v>
      </c>
      <c r="M48" s="66">
        <v>6226.66</v>
      </c>
      <c r="N48" s="64">
        <v>7250</v>
      </c>
      <c r="O48" s="67">
        <f t="shared" si="3"/>
        <v>1023.3400000000001</v>
      </c>
      <c r="P48" s="66">
        <v>6480.51</v>
      </c>
      <c r="Q48" s="81">
        <v>7250</v>
      </c>
      <c r="R48" s="67">
        <f t="shared" si="4"/>
        <v>769.48999999999978</v>
      </c>
      <c r="S48" s="66">
        <v>6308.01</v>
      </c>
      <c r="T48" s="81">
        <v>7250</v>
      </c>
      <c r="U48" s="67">
        <f t="shared" si="5"/>
        <v>941.98999999999978</v>
      </c>
      <c r="V48" s="66">
        <v>5674</v>
      </c>
      <c r="W48" s="81">
        <v>7250</v>
      </c>
      <c r="X48" s="67">
        <f t="shared" si="6"/>
        <v>1576</v>
      </c>
      <c r="Y48" s="66">
        <v>6174.2</v>
      </c>
      <c r="Z48" s="81">
        <v>7250</v>
      </c>
      <c r="AA48" s="67">
        <f t="shared" si="7"/>
        <v>1075.8000000000002</v>
      </c>
      <c r="AB48" s="66">
        <v>4877.5</v>
      </c>
      <c r="AC48" s="81">
        <v>7250</v>
      </c>
      <c r="AD48" s="67">
        <f t="shared" si="8"/>
        <v>2372.5</v>
      </c>
      <c r="AE48" s="66">
        <v>3647.99</v>
      </c>
      <c r="AF48" s="81">
        <v>7250</v>
      </c>
      <c r="AG48" s="67">
        <f t="shared" si="9"/>
        <v>3602.01</v>
      </c>
      <c r="AH48" s="66">
        <v>3775.66</v>
      </c>
      <c r="AI48" s="81">
        <v>7250</v>
      </c>
      <c r="AJ48" s="67">
        <f t="shared" si="10"/>
        <v>3474.34</v>
      </c>
      <c r="AK48" s="66">
        <v>3989.33</v>
      </c>
      <c r="AL48" s="81">
        <v>7250</v>
      </c>
      <c r="AM48" s="67"/>
      <c r="AN48" s="11"/>
      <c r="AO48" s="12">
        <f t="shared" si="15"/>
        <v>67452.55</v>
      </c>
      <c r="AP48" s="10">
        <f t="shared" si="12"/>
        <v>87000</v>
      </c>
      <c r="AQ48" s="64">
        <f t="shared" si="13"/>
        <v>19547.449999999997</v>
      </c>
      <c r="AR48" s="10">
        <f t="shared" si="14"/>
        <v>87000</v>
      </c>
      <c r="AS48" s="10"/>
    </row>
    <row r="49" spans="1:45" x14ac:dyDescent="0.25">
      <c r="A49" s="5" t="s">
        <v>58</v>
      </c>
      <c r="B49" s="44">
        <v>1500</v>
      </c>
      <c r="C49" s="11" t="s">
        <v>105</v>
      </c>
      <c r="D49" s="66"/>
      <c r="E49" s="64">
        <v>125</v>
      </c>
      <c r="F49" s="67">
        <f t="shared" si="0"/>
        <v>125</v>
      </c>
      <c r="G49" s="66">
        <v>78.16</v>
      </c>
      <c r="H49" s="64">
        <v>125</v>
      </c>
      <c r="I49" s="67">
        <f t="shared" si="1"/>
        <v>46.84</v>
      </c>
      <c r="J49" s="66"/>
      <c r="K49" s="64">
        <v>125</v>
      </c>
      <c r="L49" s="67">
        <f t="shared" si="2"/>
        <v>125</v>
      </c>
      <c r="M49" s="66"/>
      <c r="N49" s="64">
        <v>125</v>
      </c>
      <c r="O49" s="67">
        <f t="shared" si="3"/>
        <v>125</v>
      </c>
      <c r="P49" s="66">
        <v>66.31</v>
      </c>
      <c r="Q49" s="81">
        <v>125</v>
      </c>
      <c r="R49" s="67">
        <f t="shared" si="4"/>
        <v>58.69</v>
      </c>
      <c r="S49" s="66">
        <v>28.03</v>
      </c>
      <c r="T49" s="81">
        <v>125</v>
      </c>
      <c r="U49" s="67">
        <f t="shared" si="5"/>
        <v>96.97</v>
      </c>
      <c r="V49" s="66">
        <v>21.9</v>
      </c>
      <c r="W49" s="81">
        <v>125</v>
      </c>
      <c r="X49" s="67">
        <f t="shared" si="6"/>
        <v>103.1</v>
      </c>
      <c r="Y49" s="66">
        <v>22.49</v>
      </c>
      <c r="Z49" s="81">
        <v>125</v>
      </c>
      <c r="AA49" s="67">
        <f t="shared" si="7"/>
        <v>102.51</v>
      </c>
      <c r="AB49" s="66">
        <v>21.9</v>
      </c>
      <c r="AC49" s="81">
        <v>125</v>
      </c>
      <c r="AD49" s="67">
        <f t="shared" si="8"/>
        <v>103.1</v>
      </c>
      <c r="AE49" s="66">
        <v>22.49</v>
      </c>
      <c r="AF49" s="81">
        <v>125</v>
      </c>
      <c r="AG49" s="67">
        <f t="shared" si="9"/>
        <v>102.51</v>
      </c>
      <c r="AH49" s="66">
        <v>22.5</v>
      </c>
      <c r="AI49" s="81">
        <v>125</v>
      </c>
      <c r="AJ49" s="67">
        <f t="shared" si="10"/>
        <v>102.5</v>
      </c>
      <c r="AK49" s="66">
        <v>20.73</v>
      </c>
      <c r="AL49" s="81">
        <v>125</v>
      </c>
      <c r="AM49" s="67"/>
      <c r="AN49" s="11"/>
      <c r="AO49" s="12">
        <f t="shared" si="15"/>
        <v>304.51</v>
      </c>
      <c r="AP49" s="10">
        <f t="shared" si="12"/>
        <v>1500</v>
      </c>
      <c r="AQ49" s="64">
        <f t="shared" si="13"/>
        <v>1195.49</v>
      </c>
      <c r="AR49" s="10">
        <f t="shared" si="14"/>
        <v>1500</v>
      </c>
      <c r="AS49" s="10"/>
    </row>
    <row r="50" spans="1:45" x14ac:dyDescent="0.25">
      <c r="A50" s="5" t="s">
        <v>59</v>
      </c>
      <c r="B50" s="44">
        <v>500</v>
      </c>
      <c r="C50" s="11" t="s">
        <v>105</v>
      </c>
      <c r="D50" s="66"/>
      <c r="E50" s="64"/>
      <c r="F50" s="67"/>
      <c r="G50" s="66"/>
      <c r="H50" s="64"/>
      <c r="I50" s="67"/>
      <c r="J50" s="66"/>
      <c r="K50" s="64"/>
      <c r="L50" s="67"/>
      <c r="M50" s="66"/>
      <c r="N50" s="64"/>
      <c r="O50" s="67"/>
      <c r="P50" s="66"/>
      <c r="Q50" s="81"/>
      <c r="R50" s="67"/>
      <c r="S50" s="66"/>
      <c r="T50" s="81"/>
      <c r="U50" s="67"/>
      <c r="V50" s="66"/>
      <c r="W50" s="81">
        <v>250</v>
      </c>
      <c r="X50" s="67">
        <f t="shared" si="6"/>
        <v>250</v>
      </c>
      <c r="Y50" s="66"/>
      <c r="Z50" s="81"/>
      <c r="AA50" s="67"/>
      <c r="AB50" s="66"/>
      <c r="AC50" s="81"/>
      <c r="AD50" s="67"/>
      <c r="AE50" s="66">
        <v>50</v>
      </c>
      <c r="AF50" s="81"/>
      <c r="AG50" s="67">
        <f t="shared" si="9"/>
        <v>-50</v>
      </c>
      <c r="AH50" s="66">
        <v>58.5</v>
      </c>
      <c r="AI50" s="81"/>
      <c r="AJ50" s="67">
        <f t="shared" si="10"/>
        <v>-58.5</v>
      </c>
      <c r="AK50" s="66">
        <v>125</v>
      </c>
      <c r="AL50" s="81">
        <v>250</v>
      </c>
      <c r="AM50" s="67"/>
      <c r="AN50" s="11"/>
      <c r="AO50" s="12">
        <f t="shared" si="15"/>
        <v>233.5</v>
      </c>
      <c r="AP50" s="10">
        <f t="shared" si="12"/>
        <v>500</v>
      </c>
      <c r="AQ50" s="64">
        <f t="shared" si="13"/>
        <v>266.5</v>
      </c>
      <c r="AR50" s="10">
        <f t="shared" si="14"/>
        <v>500</v>
      </c>
      <c r="AS50" s="10"/>
    </row>
    <row r="51" spans="1:45" x14ac:dyDescent="0.25">
      <c r="A51" s="5" t="s">
        <v>60</v>
      </c>
      <c r="B51" s="44">
        <v>5000</v>
      </c>
      <c r="C51" s="11" t="s">
        <v>105</v>
      </c>
      <c r="D51" s="66">
        <v>617.41</v>
      </c>
      <c r="E51" s="64">
        <v>416</v>
      </c>
      <c r="F51" s="67">
        <f>D51-E51</f>
        <v>201.40999999999997</v>
      </c>
      <c r="G51" s="66">
        <v>453.8</v>
      </c>
      <c r="H51" s="64">
        <v>416</v>
      </c>
      <c r="I51" s="67">
        <f>H51-G51</f>
        <v>-37.800000000000011</v>
      </c>
      <c r="J51" s="66">
        <v>560.49</v>
      </c>
      <c r="K51" s="64">
        <v>416</v>
      </c>
      <c r="L51" s="67">
        <f>K51-J51</f>
        <v>-144.49</v>
      </c>
      <c r="M51" s="66">
        <v>388.69</v>
      </c>
      <c r="N51" s="64">
        <v>416</v>
      </c>
      <c r="O51" s="67">
        <f>N51-M51</f>
        <v>27.310000000000002</v>
      </c>
      <c r="P51" s="66">
        <v>704.87</v>
      </c>
      <c r="Q51" s="81">
        <v>417</v>
      </c>
      <c r="R51" s="67">
        <f>Q51-P51</f>
        <v>-287.87</v>
      </c>
      <c r="S51" s="66">
        <v>508.49</v>
      </c>
      <c r="T51" s="81">
        <v>417</v>
      </c>
      <c r="U51" s="67">
        <f t="shared" si="5"/>
        <v>-91.490000000000009</v>
      </c>
      <c r="V51" s="66">
        <v>611.41</v>
      </c>
      <c r="W51" s="81">
        <v>417</v>
      </c>
      <c r="X51" s="67">
        <f t="shared" si="6"/>
        <v>-194.40999999999997</v>
      </c>
      <c r="Y51" s="66">
        <v>609.70000000000005</v>
      </c>
      <c r="Z51" s="81">
        <v>417</v>
      </c>
      <c r="AA51" s="67">
        <f t="shared" si="7"/>
        <v>-192.70000000000005</v>
      </c>
      <c r="AB51" s="66">
        <v>1658.86</v>
      </c>
      <c r="AC51" s="81">
        <v>417</v>
      </c>
      <c r="AD51" s="67">
        <f t="shared" si="8"/>
        <v>-1241.8599999999999</v>
      </c>
      <c r="AE51" s="66">
        <v>601.89</v>
      </c>
      <c r="AF51" s="81">
        <v>417</v>
      </c>
      <c r="AG51" s="67">
        <f t="shared" si="9"/>
        <v>-184.89</v>
      </c>
      <c r="AH51" s="66">
        <v>564.24</v>
      </c>
      <c r="AI51" s="81">
        <v>417</v>
      </c>
      <c r="AJ51" s="67">
        <f t="shared" si="10"/>
        <v>-147.24</v>
      </c>
      <c r="AK51" s="66">
        <v>659.76</v>
      </c>
      <c r="AL51" s="81">
        <v>417</v>
      </c>
      <c r="AM51" s="67"/>
      <c r="AN51" s="11"/>
      <c r="AO51" s="12">
        <f t="shared" si="15"/>
        <v>7939.61</v>
      </c>
      <c r="AP51" s="10">
        <f t="shared" si="12"/>
        <v>5000</v>
      </c>
      <c r="AQ51" s="64">
        <f>AP51-AO51</f>
        <v>-2939.6099999999997</v>
      </c>
      <c r="AR51" s="10">
        <f>SUM(E51,H51,K51,N51,Q51,T51,W51,Z51,AC51,AF51,AI51+AL51)</f>
        <v>5000</v>
      </c>
      <c r="AS51" s="10"/>
    </row>
    <row r="52" spans="1:45" x14ac:dyDescent="0.25">
      <c r="A52" s="5" t="s">
        <v>61</v>
      </c>
      <c r="B52" s="44">
        <v>1000</v>
      </c>
      <c r="C52" s="11" t="s">
        <v>105</v>
      </c>
      <c r="D52" s="66">
        <v>54.56</v>
      </c>
      <c r="E52" s="64">
        <v>83.33</v>
      </c>
      <c r="F52" s="67">
        <f t="shared" ref="F52:F62" si="16">D52-E52</f>
        <v>-28.769999999999996</v>
      </c>
      <c r="G52" s="66">
        <v>56.3</v>
      </c>
      <c r="H52" s="64">
        <v>83</v>
      </c>
      <c r="I52" s="67">
        <f t="shared" ref="I52:I61" si="17">H52-G52</f>
        <v>26.700000000000003</v>
      </c>
      <c r="J52" s="66">
        <v>60.28</v>
      </c>
      <c r="K52" s="64">
        <v>83</v>
      </c>
      <c r="L52" s="67">
        <f t="shared" ref="L52:L61" si="18">K52-J52</f>
        <v>22.72</v>
      </c>
      <c r="M52" s="66">
        <v>55.47</v>
      </c>
      <c r="N52" s="64">
        <v>83</v>
      </c>
      <c r="O52" s="67">
        <f t="shared" ref="O52:O63" si="19">N52-M52</f>
        <v>27.53</v>
      </c>
      <c r="P52" s="66">
        <v>54.39</v>
      </c>
      <c r="Q52" s="81">
        <v>83</v>
      </c>
      <c r="R52" s="67">
        <f t="shared" ref="R52:R63" si="20">Q52-P52</f>
        <v>28.61</v>
      </c>
      <c r="S52" s="66">
        <v>52.54</v>
      </c>
      <c r="T52" s="81">
        <v>83</v>
      </c>
      <c r="U52" s="67">
        <f t="shared" si="5"/>
        <v>30.46</v>
      </c>
      <c r="V52" s="66">
        <v>53</v>
      </c>
      <c r="W52" s="81">
        <v>83</v>
      </c>
      <c r="X52" s="67">
        <f t="shared" si="6"/>
        <v>30</v>
      </c>
      <c r="Y52" s="66">
        <v>49.96</v>
      </c>
      <c r="Z52" s="81">
        <v>83</v>
      </c>
      <c r="AA52" s="67">
        <f t="shared" si="7"/>
        <v>33.04</v>
      </c>
      <c r="AB52" s="66">
        <v>53.94</v>
      </c>
      <c r="AC52" s="81">
        <v>84</v>
      </c>
      <c r="AD52" s="67">
        <f t="shared" si="8"/>
        <v>30.060000000000002</v>
      </c>
      <c r="AE52" s="66">
        <v>47.62</v>
      </c>
      <c r="AF52" s="81">
        <v>84</v>
      </c>
      <c r="AG52" s="67">
        <f t="shared" si="9"/>
        <v>36.380000000000003</v>
      </c>
      <c r="AH52" s="66">
        <v>50.04</v>
      </c>
      <c r="AI52" s="81">
        <v>84</v>
      </c>
      <c r="AJ52" s="67">
        <f t="shared" si="10"/>
        <v>33.96</v>
      </c>
      <c r="AK52" s="66">
        <v>51.32</v>
      </c>
      <c r="AL52" s="81">
        <v>84</v>
      </c>
      <c r="AM52" s="67"/>
      <c r="AN52" s="11"/>
      <c r="AO52" s="12">
        <f t="shared" si="15"/>
        <v>639.42000000000007</v>
      </c>
      <c r="AP52" s="10">
        <f t="shared" si="12"/>
        <v>1000.3299999999999</v>
      </c>
      <c r="AQ52" s="64">
        <f t="shared" ref="AQ52:AQ65" si="21">AP52-AO52</f>
        <v>360.90999999999985</v>
      </c>
      <c r="AR52" s="10">
        <v>1000</v>
      </c>
      <c r="AS52" s="10"/>
    </row>
    <row r="53" spans="1:45" x14ac:dyDescent="0.25">
      <c r="A53" s="5" t="s">
        <v>62</v>
      </c>
      <c r="B53" s="44">
        <v>750</v>
      </c>
      <c r="C53" s="11" t="s">
        <v>105</v>
      </c>
      <c r="D53" s="66">
        <v>186.36</v>
      </c>
      <c r="E53" s="64">
        <v>187</v>
      </c>
      <c r="F53" s="67">
        <f t="shared" si="16"/>
        <v>-0.63999999999998636</v>
      </c>
      <c r="G53" s="66"/>
      <c r="H53" s="64"/>
      <c r="I53" s="67"/>
      <c r="J53" s="66"/>
      <c r="K53" s="64"/>
      <c r="L53" s="67"/>
      <c r="M53" s="66">
        <v>186.36</v>
      </c>
      <c r="N53" s="64">
        <v>187</v>
      </c>
      <c r="O53" s="67">
        <f t="shared" si="19"/>
        <v>0.63999999999998636</v>
      </c>
      <c r="P53" s="66"/>
      <c r="Q53" s="81"/>
      <c r="R53" s="67"/>
      <c r="S53" s="66"/>
      <c r="T53" s="81"/>
      <c r="U53" s="67"/>
      <c r="V53" s="66">
        <v>186.36</v>
      </c>
      <c r="W53" s="81">
        <v>188</v>
      </c>
      <c r="X53" s="67">
        <f t="shared" si="6"/>
        <v>1.6399999999999864</v>
      </c>
      <c r="Y53" s="66"/>
      <c r="Z53" s="81"/>
      <c r="AA53" s="67"/>
      <c r="AB53" s="66"/>
      <c r="AC53" s="81"/>
      <c r="AD53" s="67"/>
      <c r="AE53" s="66">
        <v>186.37</v>
      </c>
      <c r="AF53" s="81">
        <v>188</v>
      </c>
      <c r="AG53" s="67">
        <f t="shared" si="9"/>
        <v>1.6299999999999955</v>
      </c>
      <c r="AH53" s="66"/>
      <c r="AI53" s="81"/>
      <c r="AJ53" s="67"/>
      <c r="AK53" s="66"/>
      <c r="AL53" s="81"/>
      <c r="AM53" s="67"/>
      <c r="AN53" s="11"/>
      <c r="AO53" s="12">
        <f t="shared" si="15"/>
        <v>745.45</v>
      </c>
      <c r="AP53" s="10">
        <f t="shared" si="12"/>
        <v>750</v>
      </c>
      <c r="AQ53" s="64">
        <f t="shared" si="21"/>
        <v>4.5499999999999545</v>
      </c>
      <c r="AR53" s="10">
        <f t="shared" ref="AR53:AR65" si="22">SUM(E53,H53,K53,N53,Q53,T53,W53,Z53,AC53,AF53,AI53+AL53)</f>
        <v>750</v>
      </c>
      <c r="AS53" s="10"/>
    </row>
    <row r="54" spans="1:45" x14ac:dyDescent="0.25">
      <c r="A54" s="5" t="s">
        <v>63</v>
      </c>
      <c r="B54" s="44">
        <v>1500</v>
      </c>
      <c r="C54" s="11" t="s">
        <v>105</v>
      </c>
      <c r="D54" s="66"/>
      <c r="E54" s="64"/>
      <c r="F54" s="67"/>
      <c r="G54" s="66"/>
      <c r="H54" s="64"/>
      <c r="I54" s="67"/>
      <c r="J54" s="66"/>
      <c r="K54" s="64"/>
      <c r="L54" s="67"/>
      <c r="M54" s="66"/>
      <c r="N54" s="64"/>
      <c r="O54" s="67"/>
      <c r="P54" s="66"/>
      <c r="Q54" s="81"/>
      <c r="R54" s="67"/>
      <c r="S54" s="66"/>
      <c r="T54" s="81"/>
      <c r="U54" s="67"/>
      <c r="V54" s="66"/>
      <c r="W54" s="81"/>
      <c r="X54" s="67"/>
      <c r="Y54" s="66">
        <v>162.21</v>
      </c>
      <c r="Z54" s="81"/>
      <c r="AA54" s="67">
        <f t="shared" si="7"/>
        <v>-162.21</v>
      </c>
      <c r="AB54" s="66"/>
      <c r="AC54" s="81"/>
      <c r="AD54" s="67"/>
      <c r="AE54" s="66"/>
      <c r="AF54" s="81"/>
      <c r="AG54" s="67"/>
      <c r="AH54" s="66"/>
      <c r="AI54" s="81"/>
      <c r="AJ54" s="67"/>
      <c r="AK54" s="66"/>
      <c r="AL54" s="81">
        <v>1500</v>
      </c>
      <c r="AM54" s="67"/>
      <c r="AN54" s="11"/>
      <c r="AO54" s="12">
        <f t="shared" si="15"/>
        <v>162.21</v>
      </c>
      <c r="AP54" s="10">
        <f t="shared" si="12"/>
        <v>1500</v>
      </c>
      <c r="AQ54" s="64">
        <f t="shared" si="21"/>
        <v>1337.79</v>
      </c>
      <c r="AR54" s="10">
        <f t="shared" si="22"/>
        <v>1500</v>
      </c>
      <c r="AS54" s="10"/>
    </row>
    <row r="55" spans="1:45" x14ac:dyDescent="0.25">
      <c r="A55" s="5" t="s">
        <v>64</v>
      </c>
      <c r="B55" s="44">
        <v>4000</v>
      </c>
      <c r="C55" s="11" t="s">
        <v>105</v>
      </c>
      <c r="D55" s="66">
        <v>408.65</v>
      </c>
      <c r="E55" s="64">
        <v>333</v>
      </c>
      <c r="F55" s="67">
        <f t="shared" si="16"/>
        <v>75.649999999999977</v>
      </c>
      <c r="G55" s="66">
        <v>387.85</v>
      </c>
      <c r="H55" s="64">
        <v>333</v>
      </c>
      <c r="I55" s="67">
        <f t="shared" si="17"/>
        <v>-54.850000000000023</v>
      </c>
      <c r="J55" s="66">
        <v>703.04</v>
      </c>
      <c r="K55" s="64">
        <v>333</v>
      </c>
      <c r="L55" s="67">
        <f t="shared" si="18"/>
        <v>-370.03999999999996</v>
      </c>
      <c r="M55" s="66">
        <v>263.27</v>
      </c>
      <c r="N55" s="64">
        <v>333</v>
      </c>
      <c r="O55" s="67">
        <f t="shared" si="19"/>
        <v>69.730000000000018</v>
      </c>
      <c r="P55" s="66">
        <v>530.59</v>
      </c>
      <c r="Q55" s="81">
        <v>333</v>
      </c>
      <c r="R55" s="67">
        <f t="shared" si="20"/>
        <v>-197.59000000000003</v>
      </c>
      <c r="S55" s="66">
        <v>475.85</v>
      </c>
      <c r="T55" s="81">
        <v>333</v>
      </c>
      <c r="U55" s="67">
        <f t="shared" si="5"/>
        <v>-142.85000000000002</v>
      </c>
      <c r="V55" s="66">
        <v>491.17</v>
      </c>
      <c r="W55" s="81">
        <v>333</v>
      </c>
      <c r="X55" s="67">
        <f t="shared" si="6"/>
        <v>-158.17000000000002</v>
      </c>
      <c r="Y55" s="66">
        <v>350.2</v>
      </c>
      <c r="Z55" s="81">
        <v>333</v>
      </c>
      <c r="AA55" s="67">
        <f t="shared" si="7"/>
        <v>-17.199999999999989</v>
      </c>
      <c r="AB55" s="66">
        <v>677.69</v>
      </c>
      <c r="AC55" s="81">
        <v>334</v>
      </c>
      <c r="AD55" s="67">
        <f t="shared" si="8"/>
        <v>-343.69000000000005</v>
      </c>
      <c r="AE55" s="66">
        <v>727.53</v>
      </c>
      <c r="AF55" s="81">
        <v>1002</v>
      </c>
      <c r="AG55" s="67">
        <f t="shared" si="9"/>
        <v>274.47000000000003</v>
      </c>
      <c r="AH55" s="66">
        <v>729.8</v>
      </c>
      <c r="AI55" s="81"/>
      <c r="AJ55" s="67">
        <f t="shared" si="10"/>
        <v>-729.8</v>
      </c>
      <c r="AK55" s="66">
        <v>638.15</v>
      </c>
      <c r="AL55" s="81"/>
      <c r="AM55" s="67"/>
      <c r="AN55" s="11"/>
      <c r="AO55" s="12">
        <f t="shared" si="15"/>
        <v>6383.79</v>
      </c>
      <c r="AP55" s="10">
        <f t="shared" si="12"/>
        <v>4000</v>
      </c>
      <c r="AQ55" s="64">
        <f t="shared" si="21"/>
        <v>-2383.79</v>
      </c>
      <c r="AR55" s="10">
        <f t="shared" si="22"/>
        <v>4000</v>
      </c>
      <c r="AS55" s="10"/>
    </row>
    <row r="56" spans="1:45" x14ac:dyDescent="0.25">
      <c r="A56" s="5" t="s">
        <v>65</v>
      </c>
      <c r="B56" s="44">
        <v>500</v>
      </c>
      <c r="C56" s="11" t="s">
        <v>105</v>
      </c>
      <c r="D56" s="66"/>
      <c r="E56" s="64"/>
      <c r="F56" s="67"/>
      <c r="G56" s="66"/>
      <c r="H56" s="64">
        <v>100</v>
      </c>
      <c r="I56" s="67">
        <f t="shared" si="17"/>
        <v>100</v>
      </c>
      <c r="J56" s="66">
        <v>20</v>
      </c>
      <c r="K56" s="64"/>
      <c r="L56" s="67">
        <f t="shared" si="18"/>
        <v>-20</v>
      </c>
      <c r="M56" s="66">
        <v>50</v>
      </c>
      <c r="N56" s="64">
        <v>200</v>
      </c>
      <c r="O56" s="67">
        <f t="shared" si="19"/>
        <v>150</v>
      </c>
      <c r="P56" s="66"/>
      <c r="Q56" s="81"/>
      <c r="R56" s="67"/>
      <c r="S56" s="66"/>
      <c r="T56" s="81"/>
      <c r="U56" s="67"/>
      <c r="V56" s="66"/>
      <c r="W56" s="81">
        <v>100</v>
      </c>
      <c r="X56" s="67">
        <f t="shared" si="6"/>
        <v>100</v>
      </c>
      <c r="Y56" s="66"/>
      <c r="Z56" s="81"/>
      <c r="AA56" s="67"/>
      <c r="AB56" s="66"/>
      <c r="AC56" s="81"/>
      <c r="AD56" s="67"/>
      <c r="AE56" s="66"/>
      <c r="AF56" s="81">
        <v>100</v>
      </c>
      <c r="AG56" s="67">
        <f t="shared" si="9"/>
        <v>100</v>
      </c>
      <c r="AH56" s="66">
        <v>33</v>
      </c>
      <c r="AI56" s="81"/>
      <c r="AJ56" s="67">
        <f t="shared" si="10"/>
        <v>-33</v>
      </c>
      <c r="AK56" s="66"/>
      <c r="AL56" s="81"/>
      <c r="AM56" s="67"/>
      <c r="AN56" s="11"/>
      <c r="AO56" s="12">
        <f t="shared" si="15"/>
        <v>103</v>
      </c>
      <c r="AP56" s="10">
        <f t="shared" si="12"/>
        <v>500</v>
      </c>
      <c r="AQ56" s="64">
        <f t="shared" si="21"/>
        <v>397</v>
      </c>
      <c r="AR56" s="10">
        <f t="shared" si="22"/>
        <v>500</v>
      </c>
      <c r="AS56" s="10"/>
    </row>
    <row r="57" spans="1:45" x14ac:dyDescent="0.25">
      <c r="A57" s="5" t="s">
        <v>66</v>
      </c>
      <c r="B57" s="44">
        <v>300</v>
      </c>
      <c r="C57" s="11" t="s">
        <v>105</v>
      </c>
      <c r="D57" s="66">
        <v>77.42</v>
      </c>
      <c r="E57" s="64">
        <v>75</v>
      </c>
      <c r="F57" s="67">
        <f t="shared" si="16"/>
        <v>2.4200000000000017</v>
      </c>
      <c r="G57" s="66"/>
      <c r="H57" s="64"/>
      <c r="I57" s="67"/>
      <c r="J57" s="66"/>
      <c r="K57" s="64"/>
      <c r="L57" s="67"/>
      <c r="M57" s="66">
        <v>81.31</v>
      </c>
      <c r="N57" s="64">
        <v>75</v>
      </c>
      <c r="O57" s="67">
        <f t="shared" si="19"/>
        <v>-6.3100000000000023</v>
      </c>
      <c r="P57" s="66"/>
      <c r="Q57" s="81"/>
      <c r="R57" s="67"/>
      <c r="S57" s="66"/>
      <c r="T57" s="81"/>
      <c r="U57" s="67"/>
      <c r="V57" s="66">
        <v>189.01</v>
      </c>
      <c r="W57" s="81">
        <v>75</v>
      </c>
      <c r="X57" s="67">
        <f t="shared" si="6"/>
        <v>-114.00999999999999</v>
      </c>
      <c r="Y57" s="66"/>
      <c r="Z57" s="81"/>
      <c r="AA57" s="67"/>
      <c r="AB57" s="66"/>
      <c r="AC57" s="81"/>
      <c r="AD57" s="67"/>
      <c r="AE57" s="66">
        <v>18.940000000000001</v>
      </c>
      <c r="AF57" s="81">
        <v>75</v>
      </c>
      <c r="AG57" s="67">
        <f t="shared" si="9"/>
        <v>56.06</v>
      </c>
      <c r="AH57" s="66"/>
      <c r="AI57" s="81"/>
      <c r="AJ57" s="67"/>
      <c r="AK57" s="66"/>
      <c r="AL57" s="81"/>
      <c r="AM57" s="67"/>
      <c r="AN57" s="11"/>
      <c r="AO57" s="12">
        <f t="shared" si="15"/>
        <v>366.68</v>
      </c>
      <c r="AP57" s="10">
        <f t="shared" si="12"/>
        <v>300</v>
      </c>
      <c r="AQ57" s="64">
        <f t="shared" si="21"/>
        <v>-66.680000000000007</v>
      </c>
      <c r="AR57" s="10">
        <f t="shared" si="22"/>
        <v>300</v>
      </c>
      <c r="AS57" s="10"/>
    </row>
    <row r="58" spans="1:45" x14ac:dyDescent="0.25">
      <c r="A58" s="5" t="s">
        <v>67</v>
      </c>
      <c r="B58" s="44">
        <v>350</v>
      </c>
      <c r="C58" s="11" t="s">
        <v>105</v>
      </c>
      <c r="D58" s="66"/>
      <c r="E58" s="64"/>
      <c r="F58" s="67"/>
      <c r="G58" s="66"/>
      <c r="H58" s="64"/>
      <c r="I58" s="67"/>
      <c r="J58" s="66">
        <v>109.5</v>
      </c>
      <c r="K58" s="64"/>
      <c r="L58" s="67">
        <f t="shared" si="18"/>
        <v>-109.5</v>
      </c>
      <c r="M58" s="66"/>
      <c r="N58" s="64">
        <v>200</v>
      </c>
      <c r="O58" s="67">
        <f t="shared" si="19"/>
        <v>200</v>
      </c>
      <c r="P58" s="66"/>
      <c r="Q58" s="81"/>
      <c r="R58" s="67"/>
      <c r="S58" s="66"/>
      <c r="T58" s="81"/>
      <c r="U58" s="67"/>
      <c r="V58" s="66"/>
      <c r="W58" s="81"/>
      <c r="X58" s="67"/>
      <c r="Y58" s="66"/>
      <c r="Z58" s="81">
        <v>150</v>
      </c>
      <c r="AA58" s="67">
        <f t="shared" si="7"/>
        <v>150</v>
      </c>
      <c r="AB58" s="66"/>
      <c r="AC58" s="81"/>
      <c r="AD58" s="67"/>
      <c r="AE58" s="66"/>
      <c r="AF58" s="81"/>
      <c r="AG58" s="67"/>
      <c r="AH58" s="66"/>
      <c r="AI58" s="81"/>
      <c r="AJ58" s="67"/>
      <c r="AK58" s="66"/>
      <c r="AL58" s="81"/>
      <c r="AM58" s="67"/>
      <c r="AN58" s="11"/>
      <c r="AO58" s="12">
        <f t="shared" si="15"/>
        <v>109.5</v>
      </c>
      <c r="AP58" s="10">
        <f t="shared" si="12"/>
        <v>350</v>
      </c>
      <c r="AQ58" s="64">
        <f t="shared" si="21"/>
        <v>240.5</v>
      </c>
      <c r="AR58" s="10">
        <f t="shared" si="22"/>
        <v>350</v>
      </c>
      <c r="AS58" s="10"/>
    </row>
    <row r="59" spans="1:45" x14ac:dyDescent="0.25">
      <c r="A59" s="5" t="s">
        <v>68</v>
      </c>
      <c r="B59" s="44">
        <v>850</v>
      </c>
      <c r="C59" s="11" t="s">
        <v>105</v>
      </c>
      <c r="D59" s="66">
        <v>104.32</v>
      </c>
      <c r="E59" s="64">
        <v>71</v>
      </c>
      <c r="F59" s="67">
        <f t="shared" si="16"/>
        <v>33.319999999999993</v>
      </c>
      <c r="G59" s="66">
        <v>89.7</v>
      </c>
      <c r="H59" s="64">
        <v>71</v>
      </c>
      <c r="I59" s="67">
        <f t="shared" si="17"/>
        <v>-18.700000000000003</v>
      </c>
      <c r="J59" s="66">
        <v>108.91</v>
      </c>
      <c r="K59" s="64">
        <v>71</v>
      </c>
      <c r="L59" s="67">
        <f t="shared" si="18"/>
        <v>-37.909999999999997</v>
      </c>
      <c r="M59" s="66">
        <v>96.59</v>
      </c>
      <c r="N59" s="64">
        <v>71</v>
      </c>
      <c r="O59" s="67">
        <f t="shared" si="19"/>
        <v>-25.590000000000003</v>
      </c>
      <c r="P59" s="66">
        <v>129.57</v>
      </c>
      <c r="Q59" s="81">
        <v>71</v>
      </c>
      <c r="R59" s="67">
        <f t="shared" si="20"/>
        <v>-58.569999999999993</v>
      </c>
      <c r="S59" s="66">
        <v>171.74</v>
      </c>
      <c r="T59" s="81">
        <v>71</v>
      </c>
      <c r="U59" s="67">
        <f t="shared" si="5"/>
        <v>-100.74000000000001</v>
      </c>
      <c r="V59" s="66">
        <v>77.3</v>
      </c>
      <c r="W59" s="81">
        <v>71</v>
      </c>
      <c r="X59" s="67">
        <f t="shared" si="6"/>
        <v>-6.2999999999999972</v>
      </c>
      <c r="Y59" s="66">
        <v>85.63</v>
      </c>
      <c r="Z59" s="81">
        <v>71</v>
      </c>
      <c r="AA59" s="67">
        <f t="shared" si="7"/>
        <v>-14.629999999999995</v>
      </c>
      <c r="AB59" s="66">
        <v>121.58</v>
      </c>
      <c r="AC59" s="81">
        <v>71</v>
      </c>
      <c r="AD59" s="67">
        <f t="shared" si="8"/>
        <v>-50.58</v>
      </c>
      <c r="AE59" s="66">
        <v>73.709999999999994</v>
      </c>
      <c r="AF59" s="81">
        <v>71</v>
      </c>
      <c r="AG59" s="67">
        <f t="shared" si="9"/>
        <v>-2.7099999999999937</v>
      </c>
      <c r="AH59" s="66">
        <v>53.82</v>
      </c>
      <c r="AI59" s="81">
        <v>70</v>
      </c>
      <c r="AJ59" s="67">
        <f t="shared" si="10"/>
        <v>16.18</v>
      </c>
      <c r="AK59" s="66">
        <v>54.68</v>
      </c>
      <c r="AL59" s="81">
        <v>70</v>
      </c>
      <c r="AM59" s="67"/>
      <c r="AN59" s="11"/>
      <c r="AO59" s="12">
        <f t="shared" si="15"/>
        <v>1167.55</v>
      </c>
      <c r="AP59" s="10">
        <f t="shared" si="12"/>
        <v>850</v>
      </c>
      <c r="AQ59" s="64">
        <f t="shared" si="21"/>
        <v>-317.54999999999995</v>
      </c>
      <c r="AR59" s="10">
        <f t="shared" si="22"/>
        <v>850</v>
      </c>
      <c r="AS59" s="10"/>
    </row>
    <row r="60" spans="1:45" x14ac:dyDescent="0.25">
      <c r="A60" s="5" t="s">
        <v>69</v>
      </c>
      <c r="B60" s="44">
        <v>17000</v>
      </c>
      <c r="C60" s="11" t="s">
        <v>105</v>
      </c>
      <c r="D60" s="66">
        <v>325.49</v>
      </c>
      <c r="E60" s="64">
        <v>1000</v>
      </c>
      <c r="F60" s="67">
        <f t="shared" si="16"/>
        <v>-674.51</v>
      </c>
      <c r="G60" s="66">
        <v>1212.05</v>
      </c>
      <c r="H60" s="64">
        <v>1000</v>
      </c>
      <c r="I60" s="67">
        <f t="shared" si="17"/>
        <v>-212.04999999999995</v>
      </c>
      <c r="J60" s="66">
        <v>381.33</v>
      </c>
      <c r="K60" s="64">
        <v>2000</v>
      </c>
      <c r="L60" s="67">
        <f t="shared" si="18"/>
        <v>1618.67</v>
      </c>
      <c r="M60" s="66">
        <v>734.7</v>
      </c>
      <c r="N60" s="64">
        <v>2000</v>
      </c>
      <c r="O60" s="67">
        <f t="shared" si="19"/>
        <v>1265.3</v>
      </c>
      <c r="P60" s="66">
        <v>2966.79</v>
      </c>
      <c r="Q60" s="81">
        <v>2000</v>
      </c>
      <c r="R60" s="67">
        <f t="shared" si="20"/>
        <v>-966.79</v>
      </c>
      <c r="S60" s="66">
        <v>786.26</v>
      </c>
      <c r="T60" s="81">
        <v>2000</v>
      </c>
      <c r="U60" s="67">
        <f t="shared" si="5"/>
        <v>1213.74</v>
      </c>
      <c r="V60" s="66">
        <v>1038.83</v>
      </c>
      <c r="W60" s="81">
        <v>1000</v>
      </c>
      <c r="X60" s="67">
        <f t="shared" si="6"/>
        <v>-38.829999999999927</v>
      </c>
      <c r="Y60" s="66">
        <v>1185.17</v>
      </c>
      <c r="Z60" s="81">
        <v>1000</v>
      </c>
      <c r="AA60" s="67">
        <f t="shared" si="7"/>
        <v>-185.17000000000007</v>
      </c>
      <c r="AB60" s="66">
        <v>653.01</v>
      </c>
      <c r="AC60" s="81">
        <v>1000</v>
      </c>
      <c r="AD60" s="67">
        <f t="shared" si="8"/>
        <v>346.99</v>
      </c>
      <c r="AE60" s="66">
        <v>4380.7</v>
      </c>
      <c r="AF60" s="81">
        <v>1000</v>
      </c>
      <c r="AG60" s="67">
        <f t="shared" si="9"/>
        <v>-3380.7</v>
      </c>
      <c r="AH60" s="66">
        <v>4407.1499999999996</v>
      </c>
      <c r="AI60" s="81">
        <v>1500</v>
      </c>
      <c r="AJ60" s="67">
        <f t="shared" si="10"/>
        <v>-2907.1499999999996</v>
      </c>
      <c r="AK60" s="66">
        <v>911.91</v>
      </c>
      <c r="AL60" s="81">
        <v>1500</v>
      </c>
      <c r="AM60" s="67"/>
      <c r="AN60" s="11"/>
      <c r="AO60" s="12">
        <f t="shared" si="15"/>
        <v>18983.39</v>
      </c>
      <c r="AP60" s="10">
        <f t="shared" si="12"/>
        <v>17000</v>
      </c>
      <c r="AQ60" s="64">
        <f t="shared" si="21"/>
        <v>-1983.3899999999994</v>
      </c>
      <c r="AR60" s="10">
        <f t="shared" si="22"/>
        <v>17000</v>
      </c>
      <c r="AS60" s="10"/>
    </row>
    <row r="61" spans="1:45" x14ac:dyDescent="0.25">
      <c r="A61" s="5" t="s">
        <v>70</v>
      </c>
      <c r="B61" s="44">
        <v>20000</v>
      </c>
      <c r="C61" s="11" t="s">
        <v>105</v>
      </c>
      <c r="D61" s="66"/>
      <c r="E61" s="64">
        <v>1000</v>
      </c>
      <c r="F61" s="67">
        <f t="shared" si="16"/>
        <v>-1000</v>
      </c>
      <c r="G61" s="66">
        <v>918</v>
      </c>
      <c r="H61" s="64">
        <v>2000</v>
      </c>
      <c r="I61" s="67">
        <f t="shared" si="17"/>
        <v>1082</v>
      </c>
      <c r="J61" s="66">
        <v>4415.8100000000004</v>
      </c>
      <c r="K61" s="64">
        <v>2000</v>
      </c>
      <c r="L61" s="67">
        <f t="shared" si="18"/>
        <v>-2415.8100000000004</v>
      </c>
      <c r="M61" s="66">
        <v>1534</v>
      </c>
      <c r="N61" s="64">
        <v>2000</v>
      </c>
      <c r="O61" s="67">
        <f t="shared" si="19"/>
        <v>466</v>
      </c>
      <c r="P61" s="66">
        <v>1954.04</v>
      </c>
      <c r="Q61" s="81">
        <v>2000</v>
      </c>
      <c r="R61" s="67">
        <f t="shared" si="20"/>
        <v>45.960000000000036</v>
      </c>
      <c r="S61" s="66">
        <v>6403</v>
      </c>
      <c r="T61" s="81">
        <v>2000</v>
      </c>
      <c r="U61" s="67">
        <f t="shared" si="5"/>
        <v>-4403</v>
      </c>
      <c r="V61" s="66">
        <v>4302.2</v>
      </c>
      <c r="W61" s="81">
        <v>3000</v>
      </c>
      <c r="X61" s="67">
        <f t="shared" si="6"/>
        <v>-1302.1999999999998</v>
      </c>
      <c r="Y61" s="66">
        <v>988.13</v>
      </c>
      <c r="Z61" s="81">
        <v>2000</v>
      </c>
      <c r="AA61" s="67">
        <f t="shared" si="7"/>
        <v>1011.87</v>
      </c>
      <c r="AB61" s="66">
        <v>-1067.17</v>
      </c>
      <c r="AC61" s="81">
        <v>1000</v>
      </c>
      <c r="AD61" s="67">
        <f t="shared" si="8"/>
        <v>2067.17</v>
      </c>
      <c r="AE61" s="66">
        <v>472.46</v>
      </c>
      <c r="AF61" s="81">
        <v>2000</v>
      </c>
      <c r="AG61" s="67">
        <f t="shared" si="9"/>
        <v>1527.54</v>
      </c>
      <c r="AH61" s="66">
        <v>108.75</v>
      </c>
      <c r="AI61" s="81">
        <v>500</v>
      </c>
      <c r="AJ61" s="67">
        <f t="shared" si="10"/>
        <v>391.25</v>
      </c>
      <c r="AK61" s="66">
        <v>1295.75</v>
      </c>
      <c r="AL61" s="81">
        <v>500</v>
      </c>
      <c r="AM61" s="67"/>
      <c r="AN61" s="11"/>
      <c r="AO61" s="12">
        <f t="shared" si="15"/>
        <v>21324.97</v>
      </c>
      <c r="AP61" s="10">
        <f t="shared" si="12"/>
        <v>20000</v>
      </c>
      <c r="AQ61" s="64">
        <f t="shared" si="21"/>
        <v>-1324.9700000000012</v>
      </c>
      <c r="AR61" s="10">
        <f t="shared" si="22"/>
        <v>20000</v>
      </c>
      <c r="AS61" s="10"/>
    </row>
    <row r="62" spans="1:45" x14ac:dyDescent="0.25">
      <c r="A62" s="5" t="s">
        <v>71</v>
      </c>
      <c r="B62" s="44">
        <v>25000</v>
      </c>
      <c r="C62" s="11"/>
      <c r="D62" s="66">
        <v>11966.43</v>
      </c>
      <c r="E62" s="64">
        <v>12500</v>
      </c>
      <c r="F62" s="67">
        <f t="shared" si="16"/>
        <v>-533.56999999999971</v>
      </c>
      <c r="G62" s="66"/>
      <c r="H62" s="64"/>
      <c r="I62" s="67"/>
      <c r="J62" s="66"/>
      <c r="K62" s="64"/>
      <c r="L62" s="67"/>
      <c r="M62" s="66"/>
      <c r="N62" s="64"/>
      <c r="O62" s="67"/>
      <c r="P62" s="66"/>
      <c r="Q62" s="81"/>
      <c r="R62" s="67"/>
      <c r="S62" s="66"/>
      <c r="T62" s="81"/>
      <c r="U62" s="67"/>
      <c r="V62" s="66">
        <v>11966.43</v>
      </c>
      <c r="W62" s="81">
        <v>12500</v>
      </c>
      <c r="X62" s="67">
        <f t="shared" si="6"/>
        <v>533.56999999999971</v>
      </c>
      <c r="Y62" s="66"/>
      <c r="Z62" s="81"/>
      <c r="AA62" s="67"/>
      <c r="AB62" s="66"/>
      <c r="AC62" s="81"/>
      <c r="AD62" s="67"/>
      <c r="AE62" s="66"/>
      <c r="AF62" s="81"/>
      <c r="AG62" s="67"/>
      <c r="AH62" s="66"/>
      <c r="AI62" s="81"/>
      <c r="AJ62" s="67"/>
      <c r="AK62" s="66"/>
      <c r="AL62" s="81"/>
      <c r="AM62" s="67"/>
      <c r="AN62" s="11"/>
      <c r="AO62" s="12">
        <f t="shared" si="15"/>
        <v>23932.86</v>
      </c>
      <c r="AP62" s="10">
        <f t="shared" si="12"/>
        <v>25000</v>
      </c>
      <c r="AQ62" s="64">
        <f t="shared" si="21"/>
        <v>1067.1399999999994</v>
      </c>
      <c r="AR62" s="10">
        <f t="shared" si="22"/>
        <v>25000</v>
      </c>
      <c r="AS62" s="10"/>
    </row>
    <row r="63" spans="1:45" x14ac:dyDescent="0.25">
      <c r="A63" s="5" t="s">
        <v>72</v>
      </c>
      <c r="B63" s="44">
        <v>4000</v>
      </c>
      <c r="C63" s="11" t="s">
        <v>105</v>
      </c>
      <c r="D63" s="66"/>
      <c r="E63" s="64"/>
      <c r="F63" s="67"/>
      <c r="G63" s="66"/>
      <c r="H63" s="64"/>
      <c r="I63" s="67"/>
      <c r="J63" s="66"/>
      <c r="K63" s="64"/>
      <c r="L63" s="67"/>
      <c r="M63" s="66"/>
      <c r="N63" s="64">
        <v>1500</v>
      </c>
      <c r="O63" s="67">
        <f t="shared" si="19"/>
        <v>1500</v>
      </c>
      <c r="P63" s="66">
        <v>2317.16</v>
      </c>
      <c r="Q63" s="81">
        <v>1000</v>
      </c>
      <c r="R63" s="67">
        <f t="shared" si="20"/>
        <v>-1317.1599999999999</v>
      </c>
      <c r="S63" s="66">
        <v>2418.58</v>
      </c>
      <c r="T63" s="81">
        <v>1000</v>
      </c>
      <c r="U63" s="67">
        <f t="shared" si="5"/>
        <v>-1418.58</v>
      </c>
      <c r="V63" s="66">
        <v>965</v>
      </c>
      <c r="W63" s="81">
        <v>500</v>
      </c>
      <c r="X63" s="67">
        <f t="shared" si="6"/>
        <v>-465</v>
      </c>
      <c r="Y63" s="66"/>
      <c r="Z63" s="81"/>
      <c r="AA63" s="67"/>
      <c r="AB63" s="66"/>
      <c r="AC63" s="81"/>
      <c r="AD63" s="67"/>
      <c r="AE63" s="66"/>
      <c r="AF63" s="81"/>
      <c r="AG63" s="67"/>
      <c r="AH63" s="66"/>
      <c r="AI63" s="81"/>
      <c r="AJ63" s="67"/>
      <c r="AK63" s="66"/>
      <c r="AL63" s="81"/>
      <c r="AM63" s="67"/>
      <c r="AN63" s="11"/>
      <c r="AO63" s="12">
        <f t="shared" si="15"/>
        <v>5700.74</v>
      </c>
      <c r="AP63" s="10">
        <f t="shared" si="12"/>
        <v>4000</v>
      </c>
      <c r="AQ63" s="64">
        <f t="shared" si="21"/>
        <v>-1700.7399999999998</v>
      </c>
      <c r="AR63" s="10">
        <f t="shared" si="22"/>
        <v>4000</v>
      </c>
      <c r="AS63" s="10"/>
    </row>
    <row r="64" spans="1:45" x14ac:dyDescent="0.25">
      <c r="A64" s="5" t="s">
        <v>73</v>
      </c>
      <c r="B64" s="44">
        <v>7500</v>
      </c>
      <c r="C64" s="11" t="s">
        <v>105</v>
      </c>
      <c r="D64" s="66"/>
      <c r="E64" s="64"/>
      <c r="F64" s="67"/>
      <c r="G64" s="66"/>
      <c r="H64" s="64"/>
      <c r="I64" s="67"/>
      <c r="J64" s="66"/>
      <c r="K64" s="64"/>
      <c r="L64" s="67"/>
      <c r="M64" s="66"/>
      <c r="N64" s="64"/>
      <c r="O64" s="67"/>
      <c r="P64" s="70"/>
      <c r="Q64" s="83"/>
      <c r="R64" s="67"/>
      <c r="S64" s="70"/>
      <c r="T64" s="83"/>
      <c r="U64" s="67"/>
      <c r="V64" s="66">
        <v>1055.97</v>
      </c>
      <c r="W64" s="81">
        <v>3750</v>
      </c>
      <c r="X64" s="67">
        <f t="shared" si="6"/>
        <v>2694.0299999999997</v>
      </c>
      <c r="Y64" s="70"/>
      <c r="Z64" s="83"/>
      <c r="AA64" s="67"/>
      <c r="AB64" s="70"/>
      <c r="AC64" s="83"/>
      <c r="AD64" s="67"/>
      <c r="AE64" s="70"/>
      <c r="AF64" s="83"/>
      <c r="AG64" s="67"/>
      <c r="AH64" s="70"/>
      <c r="AI64" s="83"/>
      <c r="AJ64" s="67"/>
      <c r="AK64" s="70">
        <v>1885</v>
      </c>
      <c r="AL64" s="83">
        <v>3750</v>
      </c>
      <c r="AM64" s="72"/>
      <c r="AN64" s="11"/>
      <c r="AO64" s="12">
        <f t="shared" si="15"/>
        <v>2940.9700000000003</v>
      </c>
      <c r="AP64" s="10">
        <f t="shared" si="12"/>
        <v>7500</v>
      </c>
      <c r="AQ64" s="64">
        <f t="shared" si="21"/>
        <v>4559.03</v>
      </c>
      <c r="AR64" s="10">
        <f t="shared" si="22"/>
        <v>7500</v>
      </c>
      <c r="AS64" s="10"/>
    </row>
    <row r="65" spans="1:45" ht="15.75" thickBot="1" x14ac:dyDescent="0.3">
      <c r="A65" s="5" t="s">
        <v>80</v>
      </c>
      <c r="B65" s="44">
        <v>7500</v>
      </c>
      <c r="C65" s="11"/>
      <c r="D65" s="66"/>
      <c r="E65" s="64"/>
      <c r="F65" s="67"/>
      <c r="G65" s="66"/>
      <c r="H65" s="64"/>
      <c r="I65" s="67"/>
      <c r="J65" s="66"/>
      <c r="K65" s="64"/>
      <c r="L65" s="67"/>
      <c r="M65" s="66"/>
      <c r="N65" s="64"/>
      <c r="O65" s="67"/>
      <c r="P65" s="74"/>
      <c r="Q65" s="84"/>
      <c r="R65" s="76"/>
      <c r="S65" s="74"/>
      <c r="T65" s="84"/>
      <c r="U65" s="76"/>
      <c r="V65" s="66">
        <v>3000</v>
      </c>
      <c r="W65" s="81">
        <v>3750</v>
      </c>
      <c r="X65" s="67">
        <f t="shared" si="6"/>
        <v>750</v>
      </c>
      <c r="Y65" s="74"/>
      <c r="Z65" s="84"/>
      <c r="AA65" s="76"/>
      <c r="AB65" s="74"/>
      <c r="AC65" s="84"/>
      <c r="AD65" s="76"/>
      <c r="AE65" s="74">
        <v>3000</v>
      </c>
      <c r="AF65" s="84">
        <v>3000</v>
      </c>
      <c r="AG65" s="76">
        <f t="shared" si="9"/>
        <v>0</v>
      </c>
      <c r="AH65" s="74"/>
      <c r="AI65" s="84"/>
      <c r="AJ65" s="76"/>
      <c r="AK65" s="74"/>
      <c r="AL65" s="84">
        <v>750</v>
      </c>
      <c r="AM65" s="76"/>
      <c r="AN65" s="11"/>
      <c r="AO65" s="12">
        <f t="shared" si="15"/>
        <v>6000</v>
      </c>
      <c r="AP65" s="10">
        <f t="shared" si="12"/>
        <v>7500</v>
      </c>
      <c r="AQ65" s="64">
        <f t="shared" si="21"/>
        <v>1500</v>
      </c>
      <c r="AR65" s="10">
        <f t="shared" si="22"/>
        <v>7500</v>
      </c>
      <c r="AS65" s="10"/>
    </row>
    <row r="66" spans="1:45" x14ac:dyDescent="0.25">
      <c r="A66" s="113"/>
      <c r="B66" s="113"/>
      <c r="C66" s="11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7"/>
      <c r="Q66" s="17"/>
      <c r="R66" s="17"/>
      <c r="S66" s="17"/>
      <c r="T66" s="17"/>
      <c r="U66" s="17"/>
      <c r="V66" s="105"/>
      <c r="W66" s="105"/>
      <c r="X66" s="105"/>
      <c r="Y66" s="106"/>
      <c r="Z66" s="106"/>
      <c r="AA66" s="106"/>
      <c r="AB66" s="106"/>
      <c r="AC66" s="106"/>
      <c r="AD66" s="106"/>
      <c r="AE66" s="106"/>
      <c r="AF66" s="106"/>
      <c r="AG66" s="106"/>
      <c r="AH66" s="17"/>
      <c r="AI66" s="17"/>
      <c r="AJ66" s="17"/>
      <c r="AK66" s="17"/>
      <c r="AL66" s="17"/>
      <c r="AM66" s="17"/>
      <c r="AN66" s="11"/>
      <c r="AO66" s="110"/>
      <c r="AP66" s="110"/>
      <c r="AQ66" s="110"/>
      <c r="AR66" s="110"/>
      <c r="AS66" s="17"/>
    </row>
    <row r="67" spans="1:45" x14ac:dyDescent="0.25">
      <c r="B67" s="13">
        <f>SUM(B4:B65)</f>
        <v>648250</v>
      </c>
      <c r="C67" s="14"/>
      <c r="D67" s="15">
        <f>SUM(D4:D65)</f>
        <v>44609.270000000004</v>
      </c>
      <c r="E67" s="15">
        <f t="shared" ref="E67:X67" si="23">SUM(E4:E65)</f>
        <v>56360.32</v>
      </c>
      <c r="F67" s="15">
        <f t="shared" si="23"/>
        <v>7901.6700000000019</v>
      </c>
      <c r="G67" s="15">
        <f t="shared" si="23"/>
        <v>31170.48</v>
      </c>
      <c r="H67" s="15">
        <f t="shared" si="23"/>
        <v>41735.33</v>
      </c>
      <c r="I67" s="15">
        <f t="shared" si="23"/>
        <v>10564.85</v>
      </c>
      <c r="J67" s="15">
        <f t="shared" si="23"/>
        <v>56289.669999999991</v>
      </c>
      <c r="K67" s="15">
        <f t="shared" si="23"/>
        <v>50635.33</v>
      </c>
      <c r="L67" s="15">
        <f t="shared" si="23"/>
        <v>-5654.3399999999992</v>
      </c>
      <c r="M67" s="15">
        <f t="shared" si="23"/>
        <v>42925.979999999989</v>
      </c>
      <c r="N67" s="15">
        <f t="shared" si="23"/>
        <v>56859</v>
      </c>
      <c r="O67" s="15">
        <f t="shared" si="23"/>
        <v>13933.02</v>
      </c>
      <c r="P67" s="15">
        <f t="shared" si="23"/>
        <v>38428.689999999988</v>
      </c>
      <c r="Q67" s="15">
        <f t="shared" si="23"/>
        <v>46036</v>
      </c>
      <c r="R67" s="15">
        <f t="shared" si="23"/>
        <v>7607.3099999999977</v>
      </c>
      <c r="S67" s="15">
        <f t="shared" si="23"/>
        <v>37078.81</v>
      </c>
      <c r="T67" s="15">
        <f t="shared" si="23"/>
        <v>64886</v>
      </c>
      <c r="U67" s="15">
        <f t="shared" si="23"/>
        <v>28516.190000000002</v>
      </c>
      <c r="V67" s="15">
        <f t="shared" si="23"/>
        <v>58956.98000000001</v>
      </c>
      <c r="W67" s="15">
        <f t="shared" si="23"/>
        <v>68937</v>
      </c>
      <c r="X67" s="15">
        <f t="shared" si="23"/>
        <v>9980.02</v>
      </c>
      <c r="Y67" s="15">
        <f>SUM(Y51:Y65,Y4:Y50)</f>
        <v>51983.05999999999</v>
      </c>
      <c r="Z67" s="15">
        <f>SUM(Z4:Z65)</f>
        <v>48860</v>
      </c>
      <c r="AA67" s="15">
        <f>SUM(AA4:AA65)</f>
        <v>-3123.0599999999995</v>
      </c>
      <c r="AB67" s="15">
        <f>SUM(AB51:AB65,AB4:AB50)</f>
        <v>73246.23000000001</v>
      </c>
      <c r="AC67" s="15">
        <f>SUM(AC4:AC65)</f>
        <v>64742</v>
      </c>
      <c r="AD67" s="15">
        <f>SUM(AD4:AD65)</f>
        <v>-8504.2899999999991</v>
      </c>
      <c r="AE67" s="15">
        <f>SUM(AE51:AE65,AE4:AE50)</f>
        <v>42933.530000000006</v>
      </c>
      <c r="AF67" s="15">
        <f>SUM(AF4:AF65)</f>
        <v>50911</v>
      </c>
      <c r="AG67" s="15">
        <f>SUM(AG4:AG65)</f>
        <v>7977.4699999999993</v>
      </c>
      <c r="AH67" s="15">
        <f>SUM(AH51:AH65,AH4:AH50)</f>
        <v>60380.14</v>
      </c>
      <c r="AI67" s="15">
        <f>SUM(AI4:AI65)</f>
        <v>38382</v>
      </c>
      <c r="AJ67" s="15">
        <f>SUM(AJ4:AJ65)</f>
        <v>-21998.14</v>
      </c>
      <c r="AK67" s="15">
        <f>SUM(AK4:AK65)</f>
        <v>47321.390000000007</v>
      </c>
      <c r="AL67" s="15">
        <f>SUM(AL4:AL65)</f>
        <v>59907</v>
      </c>
      <c r="AM67" s="15">
        <f>SUM(AM4:AM65)</f>
        <v>0</v>
      </c>
      <c r="AN67" s="11"/>
      <c r="AO67" s="13">
        <f>SUM(AO4:AO65)</f>
        <v>585324.22999999975</v>
      </c>
      <c r="AP67" s="13">
        <f>SUM(AP4:AP50,AP51:AP65)</f>
        <v>648250.97999999986</v>
      </c>
      <c r="AQ67" s="85">
        <f>SUM(AQ4:AQ50,AQ51:AQ65)</f>
        <v>62926.75</v>
      </c>
      <c r="AR67" s="13">
        <f>SUM(AR4:AR65)</f>
        <v>648250.64999999991</v>
      </c>
      <c r="AS67" s="13"/>
    </row>
    <row r="68" spans="1:45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86"/>
      <c r="AR68" s="2"/>
      <c r="AS68" s="2"/>
    </row>
    <row r="69" spans="1:45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86"/>
    </row>
    <row r="70" spans="1:45" x14ac:dyDescent="0.25">
      <c r="A70" s="5" t="s">
        <v>74</v>
      </c>
      <c r="B70" s="40">
        <v>0</v>
      </c>
      <c r="C70" s="11"/>
      <c r="D70" s="10"/>
      <c r="E70" s="10"/>
      <c r="F70" s="10"/>
      <c r="G70" s="10">
        <v>1839.58</v>
      </c>
      <c r="H70" s="10"/>
      <c r="I70" s="10"/>
      <c r="J70" s="10"/>
      <c r="K70" s="10"/>
      <c r="L70" s="10"/>
      <c r="M70" s="10">
        <v>803.25</v>
      </c>
      <c r="N70" s="10"/>
      <c r="O70" s="10"/>
      <c r="P70" s="10">
        <v>8750</v>
      </c>
      <c r="Q70" s="19"/>
      <c r="R70" s="10"/>
      <c r="S70" s="10">
        <v>408.33</v>
      </c>
      <c r="T70" s="18"/>
      <c r="U70" s="10"/>
      <c r="V70" s="10">
        <v>-8750</v>
      </c>
      <c r="W70" s="18"/>
      <c r="X70" s="10"/>
      <c r="Y70" s="10">
        <v>370</v>
      </c>
      <c r="Z70" s="18"/>
      <c r="AA70" s="10"/>
      <c r="AB70" s="10"/>
      <c r="AC70" s="18"/>
      <c r="AD70" s="10"/>
      <c r="AE70" s="10">
        <v>1995</v>
      </c>
      <c r="AF70" s="18"/>
      <c r="AG70" s="10"/>
      <c r="AH70" s="10">
        <v>17619.88</v>
      </c>
      <c r="AI70" s="18"/>
      <c r="AJ70" s="10"/>
      <c r="AK70" s="10">
        <v>18</v>
      </c>
      <c r="AL70" s="18"/>
      <c r="AM70" s="10"/>
      <c r="AN70" s="11"/>
      <c r="AO70" s="10">
        <f>SUM(D70,G70,J70,M70+P70+S70+V70+Y70+AB70+AE70+AH70+AK70)</f>
        <v>23054.04</v>
      </c>
      <c r="AP70" s="39">
        <f>SUM(E70,H70,K70,N70)</f>
        <v>0</v>
      </c>
      <c r="AQ70" s="87">
        <f t="shared" ref="AQ70" si="24">AP70-AO70</f>
        <v>-23054.04</v>
      </c>
      <c r="AR70" s="10">
        <f>SUM(E70,H70,K70,N70,Q70,T70,W70,Z70,AC70,AF70,AI70,AL70)</f>
        <v>0</v>
      </c>
      <c r="AS70" s="11"/>
    </row>
  </sheetData>
  <mergeCells count="22">
    <mergeCell ref="AS2:AS3"/>
    <mergeCell ref="A1:C1"/>
    <mergeCell ref="D2:F2"/>
    <mergeCell ref="G2:I2"/>
    <mergeCell ref="J2:L2"/>
    <mergeCell ref="M2:O2"/>
    <mergeCell ref="A66:B66"/>
    <mergeCell ref="D66:O66"/>
    <mergeCell ref="B2:B3"/>
    <mergeCell ref="A2:A3"/>
    <mergeCell ref="P2:R2"/>
    <mergeCell ref="V66:AG66"/>
    <mergeCell ref="D1:AR1"/>
    <mergeCell ref="S2:U2"/>
    <mergeCell ref="V2:X2"/>
    <mergeCell ref="Y2:AA2"/>
    <mergeCell ref="AB2:AD2"/>
    <mergeCell ref="AE2:AG2"/>
    <mergeCell ref="AO66:AR66"/>
    <mergeCell ref="AK2:AM2"/>
    <mergeCell ref="AH2:AJ2"/>
    <mergeCell ref="AQ2:AQ3"/>
  </mergeCells>
  <pageMargins left="0.70866141732283472" right="0.70866141732283472" top="0.74803149606299213" bottom="0.74803149606299213" header="0.31496062992125984" footer="0.31496062992125984"/>
  <pageSetup paperSize="8" scale="67" orientation="landscape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Summary 2022-2023</vt:lpstr>
      <vt:lpstr>Income</vt:lpstr>
      <vt:lpstr>Expenditure</vt:lpstr>
      <vt:lpstr>Expenditure!Print_Area</vt:lpstr>
      <vt:lpstr>Income!Print_Area</vt:lpstr>
      <vt:lpstr>Expenditure!Print_Titles</vt:lpstr>
      <vt:lpstr>Income!Print_Titles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Jayne</cp:lastModifiedBy>
  <cp:lastPrinted>2023-03-03T15:41:13Z</cp:lastPrinted>
  <dcterms:created xsi:type="dcterms:W3CDTF">2020-08-18T09:23:43Z</dcterms:created>
  <dcterms:modified xsi:type="dcterms:W3CDTF">2023-04-25T08:14:03Z</dcterms:modified>
</cp:coreProperties>
</file>